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smarcknd.sharepoint.com/sites/PublicWorksUtilityOpsTeam/CustomerService/Front Office/Utility rates Past and Current/"/>
    </mc:Choice>
  </mc:AlternateContent>
  <xr:revisionPtr revIDLastSave="71" documentId="13_ncr:1_{73F7D2A5-6C0C-41C4-85BE-A900F0F90F89}" xr6:coauthVersionLast="47" xr6:coauthVersionMax="47" xr10:uidLastSave="{5EEDCB15-D968-4F45-872D-FE5E4A8241D6}"/>
  <bookViews>
    <workbookView xWindow="28680" yWindow="-120" windowWidth="29040" windowHeight="15720" firstSheet="2" activeTab="5" xr2:uid="{E5C4E426-1209-4FC3-A900-00CB5358741D}"/>
  </bookViews>
  <sheets>
    <sheet name="Bill Estimator (2)" sheetId="4" state="hidden" r:id="rId1"/>
    <sheet name="Calculations Sheet" sheetId="1" state="hidden" r:id="rId2"/>
    <sheet name="Bill Estimator Three-Quarter In" sheetId="3" r:id="rId3"/>
    <sheet name="Bill Estimator One In" sheetId="6" r:id="rId4"/>
    <sheet name="Multifamily" sheetId="7" r:id="rId5"/>
    <sheet name="Non-Residential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8" l="1"/>
  <c r="C9" i="7"/>
  <c r="C7" i="8"/>
  <c r="C7" i="7"/>
  <c r="C9" i="6"/>
  <c r="C7" i="6"/>
  <c r="C14" i="7" l="1"/>
  <c r="C15" i="6"/>
  <c r="C12" i="8"/>
  <c r="F21" i="4"/>
  <c r="C21" i="4"/>
  <c r="F28" i="4"/>
  <c r="C28" i="4"/>
  <c r="F35" i="4"/>
  <c r="C35" i="4"/>
  <c r="E13" i="1"/>
  <c r="E12" i="1"/>
  <c r="T14" i="4"/>
  <c r="T21" i="4"/>
  <c r="C9" i="3"/>
  <c r="T28" i="4"/>
  <c r="Q28" i="4"/>
  <c r="M28" i="4"/>
  <c r="J28" i="4"/>
  <c r="Q21" i="4"/>
  <c r="M21" i="4"/>
  <c r="J21" i="4"/>
  <c r="Q14" i="4"/>
  <c r="M14" i="4"/>
  <c r="J14" i="4"/>
  <c r="F14" i="4"/>
  <c r="C14" i="4"/>
  <c r="T7" i="4"/>
  <c r="Q7" i="4"/>
  <c r="M7" i="4"/>
  <c r="J7" i="4"/>
  <c r="F7" i="4"/>
  <c r="C7" i="4"/>
  <c r="C7" i="3"/>
  <c r="E11" i="1"/>
  <c r="J23" i="4" s="1"/>
  <c r="T30" i="4"/>
  <c r="C23" i="4" l="1"/>
  <c r="C24" i="4" s="1"/>
  <c r="F23" i="4"/>
  <c r="F24" i="4" s="1"/>
  <c r="Q16" i="4"/>
  <c r="Q17" i="4" s="1"/>
  <c r="T23" i="4"/>
  <c r="T24" i="4" s="1"/>
  <c r="F9" i="4"/>
  <c r="F10" i="4" s="1"/>
  <c r="J9" i="4"/>
  <c r="J10" i="4" s="1"/>
  <c r="F16" i="4"/>
  <c r="F17" i="4" s="1"/>
  <c r="F37" i="4"/>
  <c r="F38" i="4" s="1"/>
  <c r="J16" i="4"/>
  <c r="J17" i="4" s="1"/>
  <c r="J30" i="4"/>
  <c r="J31" i="4" s="1"/>
  <c r="F30" i="4"/>
  <c r="F31" i="4" s="1"/>
  <c r="J24" i="4"/>
  <c r="Q23" i="4"/>
  <c r="Q24" i="4" s="1"/>
  <c r="T16" i="4"/>
  <c r="T17" i="4" s="1"/>
  <c r="Q9" i="4"/>
  <c r="Q10" i="4" s="1"/>
  <c r="Q30" i="4"/>
  <c r="Q31" i="4" s="1"/>
  <c r="T31" i="4"/>
  <c r="T9" i="4"/>
  <c r="T10" i="4" s="1"/>
  <c r="C9" i="4"/>
  <c r="C10" i="4" s="1"/>
  <c r="C16" i="4"/>
  <c r="C17" i="4" s="1"/>
  <c r="C30" i="4"/>
  <c r="C37" i="4"/>
  <c r="C38" i="4" s="1"/>
  <c r="M9" i="4"/>
  <c r="M10" i="4" s="1"/>
  <c r="M16" i="4"/>
  <c r="M17" i="4" s="1"/>
  <c r="M23" i="4"/>
  <c r="M24" i="4" s="1"/>
  <c r="M30" i="4"/>
  <c r="M31" i="4" s="1"/>
  <c r="C15" i="3"/>
  <c r="C31" i="4" l="1"/>
</calcChain>
</file>

<file path=xl/sharedStrings.xml><?xml version="1.0" encoding="utf-8"?>
<sst xmlns="http://schemas.openxmlformats.org/spreadsheetml/2006/main" count="311" uniqueCount="74">
  <si>
    <t>Current Rate Structure</t>
  </si>
  <si>
    <t>A-Updated COS</t>
  </si>
  <si>
    <t>A-4 Tier</t>
  </si>
  <si>
    <t>A-Class</t>
  </si>
  <si>
    <t>A-System Wide</t>
  </si>
  <si>
    <t>B-4 Tier</t>
  </si>
  <si>
    <t>B-Class</t>
  </si>
  <si>
    <t>B-System Wide</t>
  </si>
  <si>
    <t>C-4 Tier</t>
  </si>
  <si>
    <t>C-Class</t>
  </si>
  <si>
    <t>C-System Wide</t>
  </si>
  <si>
    <t>3/4" WATER MIN</t>
  </si>
  <si>
    <t>SEWER MIN</t>
  </si>
  <si>
    <t>SERVICE LINE (CURB STOP) REPAIR</t>
  </si>
  <si>
    <t>STREET LIGHT</t>
  </si>
  <si>
    <t>1" WATER MIN</t>
  </si>
  <si>
    <t>TOTAL BILL ESTIMATE:</t>
  </si>
  <si>
    <t>WATER USAGE</t>
  </si>
  <si>
    <t>C-Updated</t>
  </si>
  <si>
    <t>B-Updated</t>
  </si>
  <si>
    <t>A-Updated</t>
  </si>
  <si>
    <t>WASTE COLLECTION</t>
  </si>
  <si>
    <t>SEWER USAGE*</t>
  </si>
  <si>
    <t>TOTAL WATER UNITS USED:</t>
  </si>
  <si>
    <t>3/4" WATER METER</t>
  </si>
  <si>
    <t>1" WATER METER</t>
  </si>
  <si>
    <t>TOTAL SEWER UNITS USED:</t>
  </si>
  <si>
    <t>SEWER BACKUP</t>
  </si>
  <si>
    <t>TOTAL WATER UNITS:</t>
  </si>
  <si>
    <t>Enter your estimated units of water usage (0-99)</t>
  </si>
  <si>
    <t>A-3 Tier</t>
  </si>
  <si>
    <t>SFR Sewer</t>
  </si>
  <si>
    <t>MF Sewer</t>
  </si>
  <si>
    <t>NonRes Sewer</t>
  </si>
  <si>
    <t>Enter your estimated units of sewer usage (0-99)</t>
  </si>
  <si>
    <t>STORMWATER</t>
  </si>
  <si>
    <t>METER MINIMUM</t>
  </si>
  <si>
    <t xml:space="preserve">SEWER MINIMUM </t>
  </si>
  <si>
    <t>Enter applicable amounts from current bill</t>
  </si>
  <si>
    <t>SEWER</t>
  </si>
  <si>
    <t>SIZE</t>
  </si>
  <si>
    <t>5/8"</t>
  </si>
  <si>
    <t>3/4"</t>
  </si>
  <si>
    <t>1"</t>
  </si>
  <si>
    <t>1.5"</t>
  </si>
  <si>
    <t>2"</t>
  </si>
  <si>
    <t>3"</t>
  </si>
  <si>
    <t>4"</t>
  </si>
  <si>
    <t>6"</t>
  </si>
  <si>
    <t>8"</t>
  </si>
  <si>
    <t>10"</t>
  </si>
  <si>
    <t xml:space="preserve">Enter your estimated units of sewer usage (0-99).  </t>
  </si>
  <si>
    <t>CONTAINER/WASTE COLLECTION</t>
  </si>
  <si>
    <t>SEWER USAGE</t>
  </si>
  <si>
    <t>STORM 8-16 ASF*</t>
  </si>
  <si>
    <t>*will vary depending on ASF of property</t>
  </si>
  <si>
    <t>WATER</t>
  </si>
  <si>
    <t>METER SIZE MINIMUMS</t>
  </si>
  <si>
    <t>SINGLE FAMILY HOME WATER USAGE RATE</t>
  </si>
  <si>
    <t>USAGE</t>
  </si>
  <si>
    <t>PER UNIT</t>
  </si>
  <si>
    <t>25 UNITS AND ABOVE</t>
  </si>
  <si>
    <t>SINGLE FAMILY HOME SEWER USAGE RATE</t>
  </si>
  <si>
    <t>ALL USAGE - PER UNIT</t>
  </si>
  <si>
    <t>** 1 unit = 100 cubic feet = 748 gallons</t>
  </si>
  <si>
    <t>9-16 UNITS</t>
  </si>
  <si>
    <t>17-24 UNITS</t>
  </si>
  <si>
    <t xml:space="preserve">MULTI-FAMILY WATER USAGE RATE </t>
  </si>
  <si>
    <t xml:space="preserve">MULTI-FAMILY SEWER USAGE RATE </t>
  </si>
  <si>
    <t xml:space="preserve">NON-RESIDENTIAL WATER USAGE RATE </t>
  </si>
  <si>
    <t xml:space="preserve">NON-RESIDENTIAL SEWER USAGE RATE </t>
  </si>
  <si>
    <t>1-8 UNITS</t>
  </si>
  <si>
    <t>ALL USAGE PER UNIT    $2.21</t>
  </si>
  <si>
    <t>ALL USAGE PER UNIT    $3.06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</si>
</sst>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2" fontId="0" fillId="3" borderId="0" xfId="0" applyNumberFormat="1" applyFill="1"/>
    <xf numFmtId="2" fontId="0" fillId="4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2" fontId="0" fillId="8" borderId="0" xfId="0" applyNumberFormat="1" applyFill="1"/>
    <xf numFmtId="2" fontId="0" fillId="7" borderId="0" xfId="0" applyNumberFormat="1" applyFill="1"/>
    <xf numFmtId="164" fontId="0" fillId="0" borderId="0" xfId="0" applyNumberFormat="1"/>
    <xf numFmtId="2" fontId="0" fillId="9" borderId="0" xfId="0" applyNumberFormat="1" applyFill="1"/>
    <xf numFmtId="0" fontId="2" fillId="0" borderId="0" xfId="0" applyFont="1"/>
    <xf numFmtId="0" fontId="0" fillId="10" borderId="0" xfId="0" applyFill="1"/>
    <xf numFmtId="0" fontId="0" fillId="11" borderId="0" xfId="0" applyFill="1"/>
    <xf numFmtId="0" fontId="0" fillId="13" borderId="0" xfId="0" applyFill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1" fillId="9" borderId="3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8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6" fillId="0" borderId="0" xfId="0" applyNumberFormat="1" applyFont="1"/>
    <xf numFmtId="0" fontId="3" fillId="0" borderId="3" xfId="0" applyFont="1" applyBorder="1" applyAlignment="1">
      <alignment horizontal="right"/>
    </xf>
    <xf numFmtId="164" fontId="3" fillId="0" borderId="4" xfId="0" applyNumberFormat="1" applyFont="1" applyBorder="1"/>
    <xf numFmtId="0" fontId="6" fillId="0" borderId="0" xfId="0" applyFont="1"/>
    <xf numFmtId="164" fontId="3" fillId="13" borderId="4" xfId="0" applyNumberFormat="1" applyFont="1" applyFill="1" applyBorder="1"/>
    <xf numFmtId="0" fontId="1" fillId="0" borderId="7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5" xfId="0" applyBorder="1"/>
    <xf numFmtId="164" fontId="0" fillId="0" borderId="16" xfId="0" applyNumberFormat="1" applyBorder="1"/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7" xfId="0" applyBorder="1"/>
    <xf numFmtId="0" fontId="0" fillId="0" borderId="8" xfId="0" applyBorder="1"/>
    <xf numFmtId="0" fontId="0" fillId="11" borderId="8" xfId="0" applyFill="1" applyBorder="1" applyAlignment="1">
      <alignment horizontal="center"/>
    </xf>
    <xf numFmtId="164" fontId="0" fillId="10" borderId="20" xfId="0" applyNumberFormat="1" applyFill="1" applyBorder="1"/>
    <xf numFmtId="164" fontId="0" fillId="0" borderId="20" xfId="0" applyNumberFormat="1" applyBorder="1"/>
    <xf numFmtId="164" fontId="0" fillId="11" borderId="20" xfId="0" applyNumberFormat="1" applyFill="1" applyBorder="1"/>
    <xf numFmtId="164" fontId="0" fillId="0" borderId="21" xfId="0" applyNumberFormat="1" applyBorder="1"/>
    <xf numFmtId="164" fontId="7" fillId="10" borderId="20" xfId="0" applyNumberFormat="1" applyFont="1" applyFill="1" applyBorder="1"/>
    <xf numFmtId="0" fontId="1" fillId="12" borderId="1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9" borderId="11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8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8" fontId="1" fillId="12" borderId="13" xfId="0" applyNumberFormat="1" applyFont="1" applyFill="1" applyBorder="1" applyAlignment="1">
      <alignment horizontal="center"/>
    </xf>
    <xf numFmtId="8" fontId="1" fillId="12" borderId="14" xfId="0" applyNumberFormat="1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CC5-7CE5-4664-B90E-F701FB537878}">
  <dimension ref="A1:T38"/>
  <sheetViews>
    <sheetView zoomScale="85" zoomScaleNormal="85" workbookViewId="0">
      <selection activeCell="B38" sqref="B38"/>
    </sheetView>
  </sheetViews>
  <sheetFormatPr defaultRowHeight="15" x14ac:dyDescent="0.25"/>
  <cols>
    <col min="1" max="1" width="11" customWidth="1"/>
    <col min="2" max="2" width="20.42578125" customWidth="1"/>
    <col min="3" max="3" width="7.7109375" bestFit="1" customWidth="1"/>
    <col min="4" max="4" width="2.42578125" customWidth="1"/>
    <col min="5" max="5" width="20.42578125" customWidth="1"/>
    <col min="6" max="6" width="7.7109375" bestFit="1" customWidth="1"/>
    <col min="7" max="7" width="10.42578125" customWidth="1"/>
    <col min="8" max="8" width="10.85546875" customWidth="1"/>
    <col min="9" max="9" width="20.42578125" bestFit="1" customWidth="1"/>
    <col min="10" max="10" width="7.7109375" bestFit="1" customWidth="1"/>
    <col min="11" max="11" width="2.42578125" customWidth="1"/>
    <col min="12" max="12" width="20.42578125" bestFit="1" customWidth="1"/>
    <col min="13" max="13" width="7.7109375" bestFit="1" customWidth="1"/>
    <col min="15" max="15" width="10.85546875" customWidth="1"/>
    <col min="16" max="16" width="20.42578125" bestFit="1" customWidth="1"/>
    <col min="17" max="17" width="7.7109375" bestFit="1" customWidth="1"/>
    <col min="18" max="18" width="2.42578125" customWidth="1"/>
    <col min="19" max="19" width="20.42578125" bestFit="1" customWidth="1"/>
    <col min="20" max="20" width="7.7109375" bestFit="1" customWidth="1"/>
  </cols>
  <sheetData>
    <row r="1" spans="1:20" ht="15.75" thickBot="1" x14ac:dyDescent="0.3"/>
    <row r="2" spans="1:20" ht="15.75" thickBot="1" x14ac:dyDescent="0.3">
      <c r="B2" s="17" t="s">
        <v>28</v>
      </c>
      <c r="C2" s="18">
        <v>8</v>
      </c>
    </row>
    <row r="5" spans="1:20" x14ac:dyDescent="0.25">
      <c r="A5" s="14" t="s">
        <v>20</v>
      </c>
      <c r="B5" s="51" t="s">
        <v>24</v>
      </c>
      <c r="C5" s="51"/>
      <c r="E5" s="51" t="s">
        <v>25</v>
      </c>
      <c r="F5" s="51"/>
      <c r="H5" s="12" t="s">
        <v>19</v>
      </c>
      <c r="I5" s="51" t="s">
        <v>24</v>
      </c>
      <c r="J5" s="51"/>
      <c r="L5" s="51" t="s">
        <v>25</v>
      </c>
      <c r="M5" s="51"/>
      <c r="O5" s="13" t="s">
        <v>18</v>
      </c>
      <c r="P5" s="51" t="s">
        <v>24</v>
      </c>
      <c r="Q5" s="51"/>
      <c r="S5" s="51" t="s">
        <v>25</v>
      </c>
      <c r="T5" s="51"/>
    </row>
    <row r="6" spans="1:20" x14ac:dyDescent="0.25">
      <c r="B6" t="s">
        <v>11</v>
      </c>
      <c r="C6" s="9">
        <v>13.37</v>
      </c>
      <c r="E6" t="s">
        <v>15</v>
      </c>
      <c r="F6" s="9">
        <v>18.82</v>
      </c>
      <c r="I6" t="s">
        <v>11</v>
      </c>
      <c r="J6" s="9">
        <v>15.21</v>
      </c>
      <c r="L6" t="s">
        <v>15</v>
      </c>
      <c r="M6" s="9">
        <v>21.21</v>
      </c>
      <c r="P6" t="s">
        <v>11</v>
      </c>
      <c r="Q6" s="9">
        <v>12.9</v>
      </c>
      <c r="S6" t="s">
        <v>15</v>
      </c>
      <c r="T6" s="9">
        <v>17.36</v>
      </c>
    </row>
    <row r="7" spans="1:20" x14ac:dyDescent="0.25">
      <c r="B7" t="s">
        <v>17</v>
      </c>
      <c r="C7" s="9">
        <f>HLOOKUP($C$2,'Calculations Sheet'!$A$1:$CW$7,2,FALSE)</f>
        <v>15.440000000000001</v>
      </c>
      <c r="E7" t="s">
        <v>17</v>
      </c>
      <c r="F7" s="9">
        <f>HLOOKUP($C$2,'Calculations Sheet'!$A$1:$CW$7,2,FALSE)</f>
        <v>15.440000000000001</v>
      </c>
      <c r="I7" t="s">
        <v>17</v>
      </c>
      <c r="J7" s="9">
        <f>HLOOKUP($C$2,'Calculations Sheet'!$A$1:$CW$7,7,FALSE)</f>
        <v>0</v>
      </c>
      <c r="L7" t="s">
        <v>17</v>
      </c>
      <c r="M7" s="9">
        <f>HLOOKUP($C$2,'Calculations Sheet'!$A$1:$CW$7,7,FALSE)</f>
        <v>0</v>
      </c>
      <c r="P7" t="s">
        <v>17</v>
      </c>
      <c r="Q7" s="9" t="e">
        <f>HLOOKUP($C$2,'Calculations Sheet'!$A$1:$CW$7,12,FALSE)</f>
        <v>#REF!</v>
      </c>
      <c r="S7" t="s">
        <v>17</v>
      </c>
      <c r="T7" s="9" t="e">
        <f>HLOOKUP($C$2,'Calculations Sheet'!$A$1:$CW$7,12,FALSE)</f>
        <v>#REF!</v>
      </c>
    </row>
    <row r="8" spans="1:20" x14ac:dyDescent="0.25">
      <c r="B8" t="s">
        <v>12</v>
      </c>
      <c r="C8" s="9">
        <v>10.77</v>
      </c>
      <c r="E8" t="s">
        <v>12</v>
      </c>
      <c r="F8" s="9">
        <v>10.77</v>
      </c>
      <c r="I8" t="s">
        <v>12</v>
      </c>
      <c r="J8" s="9">
        <v>10.77</v>
      </c>
      <c r="L8" t="s">
        <v>12</v>
      </c>
      <c r="M8" s="9">
        <v>10.77</v>
      </c>
      <c r="P8" t="s">
        <v>12</v>
      </c>
      <c r="Q8" s="9">
        <v>10.07</v>
      </c>
      <c r="S8" t="s">
        <v>12</v>
      </c>
      <c r="T8" s="9">
        <v>10.07</v>
      </c>
    </row>
    <row r="9" spans="1:20" x14ac:dyDescent="0.25">
      <c r="B9" t="s">
        <v>22</v>
      </c>
      <c r="C9" s="9">
        <f>'Calculations Sheet'!$E$11</f>
        <v>11.76</v>
      </c>
      <c r="E9" t="s">
        <v>22</v>
      </c>
      <c r="F9" s="9">
        <f>'Calculations Sheet'!$E$11</f>
        <v>11.76</v>
      </c>
      <c r="I9" t="s">
        <v>22</v>
      </c>
      <c r="J9" s="9">
        <f>'Calculations Sheet'!$E$11</f>
        <v>11.76</v>
      </c>
      <c r="L9" t="s">
        <v>22</v>
      </c>
      <c r="M9" s="9">
        <f>'Calculations Sheet'!$E$11</f>
        <v>11.76</v>
      </c>
      <c r="P9" t="s">
        <v>22</v>
      </c>
      <c r="Q9" s="9">
        <f>'Calculations Sheet'!$E$12</f>
        <v>38.24</v>
      </c>
      <c r="S9" t="s">
        <v>22</v>
      </c>
      <c r="T9" s="9">
        <f>'Calculations Sheet'!$E$12</f>
        <v>38.24</v>
      </c>
    </row>
    <row r="10" spans="1:20" x14ac:dyDescent="0.25">
      <c r="B10" s="15" t="s">
        <v>16</v>
      </c>
      <c r="C10" s="16">
        <f>SUM(C6:C9)</f>
        <v>51.339999999999996</v>
      </c>
      <c r="E10" s="15" t="s">
        <v>16</v>
      </c>
      <c r="F10" s="16">
        <f>SUM(F6:F9)</f>
        <v>56.79</v>
      </c>
      <c r="I10" s="15" t="s">
        <v>16</v>
      </c>
      <c r="J10" s="16">
        <f>SUM(J6:J9)</f>
        <v>37.74</v>
      </c>
      <c r="L10" s="15" t="s">
        <v>16</v>
      </c>
      <c r="M10" s="16">
        <f>SUM(M6:M9)</f>
        <v>43.74</v>
      </c>
      <c r="P10" s="15" t="s">
        <v>16</v>
      </c>
      <c r="Q10" s="16" t="e">
        <f>SUM(Q6:Q9)</f>
        <v>#REF!</v>
      </c>
      <c r="S10" s="15" t="s">
        <v>16</v>
      </c>
      <c r="T10" s="16" t="e">
        <f>SUM(T6:T9)</f>
        <v>#REF!</v>
      </c>
    </row>
    <row r="11" spans="1:20" x14ac:dyDescent="0.25">
      <c r="B11" s="11"/>
      <c r="C11" s="11"/>
      <c r="E11" s="11"/>
      <c r="F11" s="11"/>
      <c r="I11" s="11"/>
      <c r="J11" s="11"/>
      <c r="L11" s="11"/>
      <c r="M11" s="11"/>
      <c r="P11" s="11"/>
      <c r="Q11" s="11"/>
      <c r="S11" s="11"/>
      <c r="T11" s="11"/>
    </row>
    <row r="12" spans="1:20" x14ac:dyDescent="0.25">
      <c r="A12" s="14" t="s">
        <v>2</v>
      </c>
      <c r="B12" s="51" t="s">
        <v>24</v>
      </c>
      <c r="C12" s="51"/>
      <c r="E12" s="51" t="s">
        <v>25</v>
      </c>
      <c r="F12" s="51"/>
      <c r="H12" s="12" t="s">
        <v>5</v>
      </c>
      <c r="I12" s="51" t="s">
        <v>24</v>
      </c>
      <c r="J12" s="51"/>
      <c r="L12" s="51" t="s">
        <v>25</v>
      </c>
      <c r="M12" s="51"/>
      <c r="O12" s="13" t="s">
        <v>8</v>
      </c>
      <c r="P12" s="51" t="s">
        <v>24</v>
      </c>
      <c r="Q12" s="51"/>
      <c r="S12" s="51" t="s">
        <v>25</v>
      </c>
      <c r="T12" s="51"/>
    </row>
    <row r="13" spans="1:20" x14ac:dyDescent="0.25">
      <c r="B13" t="s">
        <v>11</v>
      </c>
      <c r="C13" s="9">
        <v>13.37</v>
      </c>
      <c r="E13" t="s">
        <v>15</v>
      </c>
      <c r="F13" s="9">
        <v>18.82</v>
      </c>
      <c r="I13" t="s">
        <v>11</v>
      </c>
      <c r="J13" s="9">
        <v>15.21</v>
      </c>
      <c r="L13" t="s">
        <v>15</v>
      </c>
      <c r="M13" s="9">
        <v>21.21</v>
      </c>
      <c r="P13" t="s">
        <v>11</v>
      </c>
      <c r="Q13" s="9">
        <v>12.9</v>
      </c>
      <c r="S13" t="s">
        <v>15</v>
      </c>
      <c r="T13" s="9">
        <v>17.36</v>
      </c>
    </row>
    <row r="14" spans="1:20" x14ac:dyDescent="0.25">
      <c r="B14" t="s">
        <v>17</v>
      </c>
      <c r="C14" s="9">
        <f>HLOOKUP($C$2,'Calculations Sheet'!$A$1:$CW$7,3,FALSE)</f>
        <v>14</v>
      </c>
      <c r="E14" t="s">
        <v>17</v>
      </c>
      <c r="F14" s="9">
        <f>HLOOKUP($C$2,'Calculations Sheet'!$A$1:$CW$7,3,FALSE)</f>
        <v>14</v>
      </c>
      <c r="I14" t="s">
        <v>17</v>
      </c>
      <c r="J14" s="9" t="e">
        <f>HLOOKUP($C$2,'Calculations Sheet'!$A$1:$CW$7,8,FALSE)</f>
        <v>#REF!</v>
      </c>
      <c r="L14" t="s">
        <v>17</v>
      </c>
      <c r="M14" s="9" t="e">
        <f>HLOOKUP($C$2,'Calculations Sheet'!$A$1:$CW$7,8,FALSE)</f>
        <v>#REF!</v>
      </c>
      <c r="P14" t="s">
        <v>17</v>
      </c>
      <c r="Q14" s="9" t="e">
        <f>HLOOKUP($C$2,'Calculations Sheet'!$A$1:$CW$7,13,FALSE)</f>
        <v>#REF!</v>
      </c>
      <c r="S14" t="s">
        <v>17</v>
      </c>
      <c r="T14" s="9" t="e">
        <f>HLOOKUP($C$2,'Calculations Sheet'!$A$1:$CW$7,13,FALSE)</f>
        <v>#REF!</v>
      </c>
    </row>
    <row r="15" spans="1:20" x14ac:dyDescent="0.25">
      <c r="B15" t="s">
        <v>12</v>
      </c>
      <c r="C15" s="9">
        <v>10.77</v>
      </c>
      <c r="E15" t="s">
        <v>12</v>
      </c>
      <c r="F15" s="9">
        <v>10.77</v>
      </c>
      <c r="I15" t="s">
        <v>12</v>
      </c>
      <c r="J15" s="9">
        <v>10.77</v>
      </c>
      <c r="L15" t="s">
        <v>12</v>
      </c>
      <c r="M15" s="9">
        <v>10.77</v>
      </c>
      <c r="P15" t="s">
        <v>12</v>
      </c>
      <c r="Q15" s="9">
        <v>10.07</v>
      </c>
      <c r="S15" t="s">
        <v>12</v>
      </c>
      <c r="T15" s="9">
        <v>10.07</v>
      </c>
    </row>
    <row r="16" spans="1:20" x14ac:dyDescent="0.25">
      <c r="B16" t="s">
        <v>22</v>
      </c>
      <c r="C16" s="9">
        <f>'Calculations Sheet'!$E$11</f>
        <v>11.76</v>
      </c>
      <c r="E16" t="s">
        <v>22</v>
      </c>
      <c r="F16" s="9">
        <f>'Calculations Sheet'!$E$11</f>
        <v>11.76</v>
      </c>
      <c r="I16" t="s">
        <v>22</v>
      </c>
      <c r="J16" s="9">
        <f>'Calculations Sheet'!$E$11</f>
        <v>11.76</v>
      </c>
      <c r="L16" t="s">
        <v>22</v>
      </c>
      <c r="M16" s="9">
        <f>'Calculations Sheet'!$E$11</f>
        <v>11.76</v>
      </c>
      <c r="P16" t="s">
        <v>22</v>
      </c>
      <c r="Q16" s="9">
        <f>'Calculations Sheet'!$E$12</f>
        <v>38.24</v>
      </c>
      <c r="S16" t="s">
        <v>22</v>
      </c>
      <c r="T16" s="9">
        <f>'Calculations Sheet'!$E$12</f>
        <v>38.24</v>
      </c>
    </row>
    <row r="17" spans="1:20" x14ac:dyDescent="0.25">
      <c r="B17" s="15" t="s">
        <v>16</v>
      </c>
      <c r="C17" s="16">
        <f>SUM(C13:C16)</f>
        <v>49.9</v>
      </c>
      <c r="E17" s="15" t="s">
        <v>16</v>
      </c>
      <c r="F17" s="16">
        <f>SUM(F13:F16)</f>
        <v>55.35</v>
      </c>
      <c r="I17" s="15" t="s">
        <v>16</v>
      </c>
      <c r="J17" s="16" t="e">
        <f>SUM(J13:J16)</f>
        <v>#REF!</v>
      </c>
      <c r="L17" s="15" t="s">
        <v>16</v>
      </c>
      <c r="M17" s="16" t="e">
        <f>SUM(M13:M16)</f>
        <v>#REF!</v>
      </c>
      <c r="P17" s="15" t="s">
        <v>16</v>
      </c>
      <c r="Q17" s="16" t="e">
        <f>SUM(Q13:Q16)</f>
        <v>#REF!</v>
      </c>
      <c r="S17" s="15" t="s">
        <v>16</v>
      </c>
      <c r="T17" s="16" t="e">
        <f>SUM(T13:T16)</f>
        <v>#REF!</v>
      </c>
    </row>
    <row r="19" spans="1:20" x14ac:dyDescent="0.25">
      <c r="A19" s="14" t="s">
        <v>30</v>
      </c>
      <c r="B19" s="51" t="s">
        <v>24</v>
      </c>
      <c r="C19" s="51"/>
      <c r="E19" s="51" t="s">
        <v>25</v>
      </c>
      <c r="F19" s="51"/>
      <c r="H19" s="12" t="s">
        <v>6</v>
      </c>
      <c r="I19" s="51" t="s">
        <v>24</v>
      </c>
      <c r="J19" s="51"/>
      <c r="L19" s="51" t="s">
        <v>25</v>
      </c>
      <c r="M19" s="51"/>
      <c r="O19" s="13" t="s">
        <v>9</v>
      </c>
      <c r="P19" s="51" t="s">
        <v>24</v>
      </c>
      <c r="Q19" s="51"/>
      <c r="S19" s="51" t="s">
        <v>25</v>
      </c>
      <c r="T19" s="51"/>
    </row>
    <row r="20" spans="1:20" x14ac:dyDescent="0.25">
      <c r="B20" t="s">
        <v>11</v>
      </c>
      <c r="C20" s="9">
        <v>13.37</v>
      </c>
      <c r="E20" t="s">
        <v>15</v>
      </c>
      <c r="F20" s="9">
        <v>18.82</v>
      </c>
      <c r="I20" t="s">
        <v>11</v>
      </c>
      <c r="J20" s="9">
        <v>15.21</v>
      </c>
      <c r="L20" t="s">
        <v>15</v>
      </c>
      <c r="M20" s="9">
        <v>21.21</v>
      </c>
      <c r="P20" t="s">
        <v>11</v>
      </c>
      <c r="Q20" s="9">
        <v>12.9</v>
      </c>
      <c r="S20" t="s">
        <v>15</v>
      </c>
      <c r="T20" s="9">
        <v>17.36</v>
      </c>
    </row>
    <row r="21" spans="1:20" x14ac:dyDescent="0.25">
      <c r="B21" t="s">
        <v>17</v>
      </c>
      <c r="C21" s="9">
        <f>HLOOKUP($C$2,'Calculations Sheet'!$A$1:$CW$7,4,FALSE)</f>
        <v>23</v>
      </c>
      <c r="E21" t="s">
        <v>17</v>
      </c>
      <c r="F21" s="9">
        <f>HLOOKUP($C$2,'Calculations Sheet'!$A$1:$CW$7,4,FALSE)</f>
        <v>23</v>
      </c>
      <c r="I21" t="s">
        <v>17</v>
      </c>
      <c r="J21" s="9" t="e">
        <f>HLOOKUP($C$2,'Calculations Sheet'!$A$1:$CW$7,9,FALSE)</f>
        <v>#REF!</v>
      </c>
      <c r="L21" t="s">
        <v>17</v>
      </c>
      <c r="M21" s="9" t="e">
        <f>HLOOKUP($C$2,'Calculations Sheet'!$A$1:$CW$7,9,FALSE)</f>
        <v>#REF!</v>
      </c>
      <c r="P21" t="s">
        <v>17</v>
      </c>
      <c r="Q21" s="9" t="e">
        <f>HLOOKUP($C$2,'Calculations Sheet'!$A$1:$CW$7,14,FALSE)</f>
        <v>#REF!</v>
      </c>
      <c r="S21" t="s">
        <v>17</v>
      </c>
      <c r="T21" s="9" t="e">
        <f>HLOOKUP($C$2,'Calculations Sheet'!$A$1:$CW$7,14,FALSE)</f>
        <v>#REF!</v>
      </c>
    </row>
    <row r="22" spans="1:20" x14ac:dyDescent="0.25">
      <c r="B22" t="s">
        <v>12</v>
      </c>
      <c r="C22" s="9">
        <v>10.77</v>
      </c>
      <c r="E22" t="s">
        <v>12</v>
      </c>
      <c r="F22" s="9">
        <v>10.77</v>
      </c>
      <c r="I22" t="s">
        <v>12</v>
      </c>
      <c r="J22" s="9">
        <v>10.77</v>
      </c>
      <c r="L22" t="s">
        <v>12</v>
      </c>
      <c r="M22" s="9">
        <v>10.77</v>
      </c>
      <c r="P22" t="s">
        <v>12</v>
      </c>
      <c r="Q22" s="9">
        <v>10.07</v>
      </c>
      <c r="S22" t="s">
        <v>12</v>
      </c>
      <c r="T22" s="9">
        <v>10.07</v>
      </c>
    </row>
    <row r="23" spans="1:20" x14ac:dyDescent="0.25">
      <c r="B23" t="s">
        <v>22</v>
      </c>
      <c r="C23" s="9">
        <f>'Calculations Sheet'!$E$11</f>
        <v>11.76</v>
      </c>
      <c r="E23" t="s">
        <v>22</v>
      </c>
      <c r="F23" s="9">
        <f>'Calculations Sheet'!$E$11</f>
        <v>11.76</v>
      </c>
      <c r="I23" t="s">
        <v>22</v>
      </c>
      <c r="J23" s="9">
        <f>'Calculations Sheet'!$E$11</f>
        <v>11.76</v>
      </c>
      <c r="L23" t="s">
        <v>22</v>
      </c>
      <c r="M23" s="9">
        <f>'Calculations Sheet'!$E$11</f>
        <v>11.76</v>
      </c>
      <c r="P23" t="s">
        <v>22</v>
      </c>
      <c r="Q23" s="9">
        <f>'Calculations Sheet'!$E$12</f>
        <v>38.24</v>
      </c>
      <c r="S23" t="s">
        <v>22</v>
      </c>
      <c r="T23" s="9">
        <f>'Calculations Sheet'!$E$12</f>
        <v>38.24</v>
      </c>
    </row>
    <row r="24" spans="1:20" x14ac:dyDescent="0.25">
      <c r="B24" s="15" t="s">
        <v>16</v>
      </c>
      <c r="C24" s="16">
        <f>SUM(C20:C23)</f>
        <v>58.9</v>
      </c>
      <c r="E24" s="15" t="s">
        <v>16</v>
      </c>
      <c r="F24" s="16">
        <f>SUM(F20:F23)</f>
        <v>64.350000000000009</v>
      </c>
      <c r="I24" s="15" t="s">
        <v>16</v>
      </c>
      <c r="J24" s="16" t="e">
        <f>SUM(J20:J23)</f>
        <v>#REF!</v>
      </c>
      <c r="L24" s="15" t="s">
        <v>16</v>
      </c>
      <c r="M24" s="16" t="e">
        <f>SUM(M20:M23)</f>
        <v>#REF!</v>
      </c>
      <c r="P24" s="15" t="s">
        <v>16</v>
      </c>
      <c r="Q24" s="16" t="e">
        <f>SUM(Q20:Q23)</f>
        <v>#REF!</v>
      </c>
      <c r="S24" s="15" t="s">
        <v>16</v>
      </c>
      <c r="T24" s="16" t="e">
        <f>SUM(T20:T23)</f>
        <v>#REF!</v>
      </c>
    </row>
    <row r="26" spans="1:20" x14ac:dyDescent="0.25">
      <c r="A26" s="14" t="s">
        <v>3</v>
      </c>
      <c r="B26" s="51" t="s">
        <v>24</v>
      </c>
      <c r="C26" s="51"/>
      <c r="E26" s="51" t="s">
        <v>25</v>
      </c>
      <c r="F26" s="51"/>
      <c r="H26" s="12" t="s">
        <v>7</v>
      </c>
      <c r="I26" s="51" t="s">
        <v>24</v>
      </c>
      <c r="J26" s="51"/>
      <c r="L26" s="51" t="s">
        <v>25</v>
      </c>
      <c r="M26" s="51"/>
      <c r="O26" s="13" t="s">
        <v>10</v>
      </c>
      <c r="P26" s="51" t="s">
        <v>24</v>
      </c>
      <c r="Q26" s="51"/>
      <c r="S26" s="51" t="s">
        <v>25</v>
      </c>
      <c r="T26" s="51"/>
    </row>
    <row r="27" spans="1:20" x14ac:dyDescent="0.25">
      <c r="B27" t="s">
        <v>11</v>
      </c>
      <c r="C27" s="9">
        <v>13.37</v>
      </c>
      <c r="E27" t="s">
        <v>15</v>
      </c>
      <c r="F27" s="9">
        <v>18.82</v>
      </c>
      <c r="I27" t="s">
        <v>11</v>
      </c>
      <c r="J27" s="9">
        <v>15.21</v>
      </c>
      <c r="L27" t="s">
        <v>15</v>
      </c>
      <c r="M27" s="9">
        <v>21.21</v>
      </c>
      <c r="P27" t="s">
        <v>11</v>
      </c>
      <c r="Q27" s="9">
        <v>12.9</v>
      </c>
      <c r="S27" t="s">
        <v>15</v>
      </c>
      <c r="T27" s="9">
        <v>17.36</v>
      </c>
    </row>
    <row r="28" spans="1:20" x14ac:dyDescent="0.25">
      <c r="B28" t="s">
        <v>17</v>
      </c>
      <c r="C28" s="9">
        <f>HLOOKUP($C$2,'Calculations Sheet'!$A$1:$CW$7,5,FALSE)</f>
        <v>28.72</v>
      </c>
      <c r="E28" t="s">
        <v>17</v>
      </c>
      <c r="F28" s="9">
        <f>HLOOKUP($C$2,'Calculations Sheet'!$A$1:$CW$7,5,FALSE)</f>
        <v>28.72</v>
      </c>
      <c r="I28" t="s">
        <v>17</v>
      </c>
      <c r="J28" s="9" t="e">
        <f>HLOOKUP($C$2,'Calculations Sheet'!$A$1:$CW$7,10,FALSE)</f>
        <v>#REF!</v>
      </c>
      <c r="L28" t="s">
        <v>17</v>
      </c>
      <c r="M28" s="9" t="e">
        <f>HLOOKUP($C$2,'Calculations Sheet'!$A$1:$CW$7,10,FALSE)</f>
        <v>#REF!</v>
      </c>
      <c r="P28" t="s">
        <v>17</v>
      </c>
      <c r="Q28" s="9" t="e">
        <f>HLOOKUP($C$2,'Calculations Sheet'!$A$1:$CW$7,15,FALSE)</f>
        <v>#REF!</v>
      </c>
      <c r="S28" t="s">
        <v>17</v>
      </c>
      <c r="T28" s="9" t="e">
        <f>HLOOKUP($C$2,'Calculations Sheet'!$A$1:$CW$7,15,FALSE)</f>
        <v>#REF!</v>
      </c>
    </row>
    <row r="29" spans="1:20" x14ac:dyDescent="0.25">
      <c r="B29" t="s">
        <v>12</v>
      </c>
      <c r="C29" s="9">
        <v>10.77</v>
      </c>
      <c r="E29" t="s">
        <v>12</v>
      </c>
      <c r="F29" s="9">
        <v>10.77</v>
      </c>
      <c r="I29" t="s">
        <v>12</v>
      </c>
      <c r="J29" s="9">
        <v>10.77</v>
      </c>
      <c r="L29" t="s">
        <v>12</v>
      </c>
      <c r="M29" s="9">
        <v>10.77</v>
      </c>
      <c r="P29" t="s">
        <v>12</v>
      </c>
      <c r="Q29" s="9">
        <v>10.07</v>
      </c>
      <c r="S29" t="s">
        <v>12</v>
      </c>
      <c r="T29" s="9">
        <v>10.07</v>
      </c>
    </row>
    <row r="30" spans="1:20" x14ac:dyDescent="0.25">
      <c r="B30" t="s">
        <v>22</v>
      </c>
      <c r="C30" s="9">
        <f>'Calculations Sheet'!$E$11</f>
        <v>11.76</v>
      </c>
      <c r="E30" t="s">
        <v>22</v>
      </c>
      <c r="F30" s="9">
        <f>'Calculations Sheet'!$E$11</f>
        <v>11.76</v>
      </c>
      <c r="I30" t="s">
        <v>22</v>
      </c>
      <c r="J30" s="9">
        <f>'Calculations Sheet'!$E$11</f>
        <v>11.76</v>
      </c>
      <c r="L30" t="s">
        <v>22</v>
      </c>
      <c r="M30" s="9">
        <f>'Calculations Sheet'!$E$11</f>
        <v>11.76</v>
      </c>
      <c r="P30" t="s">
        <v>22</v>
      </c>
      <c r="Q30" s="9">
        <f>'Calculations Sheet'!$E$12</f>
        <v>38.24</v>
      </c>
      <c r="S30" t="s">
        <v>22</v>
      </c>
      <c r="T30" s="9">
        <f>'Calculations Sheet'!$E$12</f>
        <v>38.24</v>
      </c>
    </row>
    <row r="31" spans="1:20" x14ac:dyDescent="0.25">
      <c r="B31" s="15" t="s">
        <v>16</v>
      </c>
      <c r="C31" s="16">
        <f>SUM(C27:C30)</f>
        <v>64.62</v>
      </c>
      <c r="E31" s="15" t="s">
        <v>16</v>
      </c>
      <c r="F31" s="16">
        <f>SUM(F27:F30)</f>
        <v>70.070000000000007</v>
      </c>
      <c r="I31" s="15" t="s">
        <v>16</v>
      </c>
      <c r="J31" s="16" t="e">
        <f>SUM(J27:J30)</f>
        <v>#REF!</v>
      </c>
      <c r="L31" s="15" t="s">
        <v>16</v>
      </c>
      <c r="M31" s="16" t="e">
        <f>SUM(M27:M30)</f>
        <v>#REF!</v>
      </c>
      <c r="P31" s="15" t="s">
        <v>16</v>
      </c>
      <c r="Q31" s="16" t="e">
        <f>SUM(Q27:Q30)</f>
        <v>#REF!</v>
      </c>
      <c r="S31" s="15" t="s">
        <v>16</v>
      </c>
      <c r="T31" s="16" t="e">
        <f>SUM(T27:T30)</f>
        <v>#REF!</v>
      </c>
    </row>
    <row r="33" spans="1:6" x14ac:dyDescent="0.25">
      <c r="A33" s="14" t="s">
        <v>4</v>
      </c>
      <c r="B33" s="51" t="s">
        <v>24</v>
      </c>
      <c r="C33" s="51"/>
      <c r="E33" s="51" t="s">
        <v>25</v>
      </c>
      <c r="F33" s="51"/>
    </row>
    <row r="34" spans="1:6" x14ac:dyDescent="0.25">
      <c r="B34" t="s">
        <v>11</v>
      </c>
      <c r="C34" s="9">
        <v>13.37</v>
      </c>
      <c r="E34" t="s">
        <v>15</v>
      </c>
      <c r="F34" s="9">
        <v>18.82</v>
      </c>
    </row>
    <row r="35" spans="1:6" x14ac:dyDescent="0.25">
      <c r="B35" t="s">
        <v>17</v>
      </c>
      <c r="C35" s="9">
        <f>HLOOKUP($C$2,'Calculations Sheet'!$A$1:$CW$7,6,FALSE)</f>
        <v>25.68</v>
      </c>
      <c r="E35" t="s">
        <v>17</v>
      </c>
      <c r="F35" s="9">
        <f>HLOOKUP($C$2,'Calculations Sheet'!$A$1:$CW$7,6,FALSE)</f>
        <v>25.68</v>
      </c>
    </row>
    <row r="36" spans="1:6" x14ac:dyDescent="0.25">
      <c r="B36" t="s">
        <v>12</v>
      </c>
      <c r="C36" s="9">
        <v>10.77</v>
      </c>
      <c r="E36" t="s">
        <v>12</v>
      </c>
      <c r="F36" s="9">
        <v>10.77</v>
      </c>
    </row>
    <row r="37" spans="1:6" x14ac:dyDescent="0.25">
      <c r="B37" t="s">
        <v>22</v>
      </c>
      <c r="C37" s="9">
        <f>'Calculations Sheet'!$E$11</f>
        <v>11.76</v>
      </c>
      <c r="E37" t="s">
        <v>22</v>
      </c>
      <c r="F37" s="9">
        <f>'Calculations Sheet'!$E$11</f>
        <v>11.76</v>
      </c>
    </row>
    <row r="38" spans="1:6" x14ac:dyDescent="0.25">
      <c r="B38" s="15" t="s">
        <v>16</v>
      </c>
      <c r="C38" s="16">
        <f>SUM(C34:C37)</f>
        <v>61.579999999999991</v>
      </c>
      <c r="E38" s="15" t="s">
        <v>16</v>
      </c>
      <c r="F38" s="16">
        <f>SUM(F34:F37)</f>
        <v>67.03</v>
      </c>
    </row>
  </sheetData>
  <sheetProtection algorithmName="SHA-512" hashValue="vj673w1BKUBptgsp9Hqf6MYd4fbCaPwuVt+zkJQ4jQDjOrVsdmJz/QiVYL+97cT+JhSSKwZYmWgWxMWE8mYJIQ==" saltValue="JHFPWPa6WgC1c9LpE/02tA==" spinCount="100000" sheet="1" objects="1" scenarios="1"/>
  <mergeCells count="26">
    <mergeCell ref="S12:T12"/>
    <mergeCell ref="B5:C5"/>
    <mergeCell ref="E5:F5"/>
    <mergeCell ref="I5:J5"/>
    <mergeCell ref="L5:M5"/>
    <mergeCell ref="P5:Q5"/>
    <mergeCell ref="S5:T5"/>
    <mergeCell ref="B12:C12"/>
    <mergeCell ref="E12:F12"/>
    <mergeCell ref="I12:J12"/>
    <mergeCell ref="L12:M12"/>
    <mergeCell ref="P12:Q12"/>
    <mergeCell ref="B33:C33"/>
    <mergeCell ref="E33:F33"/>
    <mergeCell ref="I26:J26"/>
    <mergeCell ref="L26:M26"/>
    <mergeCell ref="P26:Q26"/>
    <mergeCell ref="S26:T26"/>
    <mergeCell ref="B26:C26"/>
    <mergeCell ref="E26:F26"/>
    <mergeCell ref="I19:J19"/>
    <mergeCell ref="L19:M19"/>
    <mergeCell ref="P19:Q19"/>
    <mergeCell ref="S19:T19"/>
    <mergeCell ref="B19:C19"/>
    <mergeCell ref="E19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2682-26A3-4228-922A-EE3906D7534E}">
  <dimension ref="A1:CW13"/>
  <sheetViews>
    <sheetView workbookViewId="0">
      <selection activeCell="D15" sqref="D15"/>
    </sheetView>
  </sheetViews>
  <sheetFormatPr defaultRowHeight="15" x14ac:dyDescent="0.25"/>
  <cols>
    <col min="1" max="1" width="21" bestFit="1" customWidth="1"/>
    <col min="2" max="2" width="4.5703125" bestFit="1" customWidth="1"/>
  </cols>
  <sheetData>
    <row r="1" spans="1:101" x14ac:dyDescent="0.25"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>
        <v>74</v>
      </c>
      <c r="BY1">
        <v>75</v>
      </c>
      <c r="BZ1">
        <v>76</v>
      </c>
      <c r="CA1">
        <v>77</v>
      </c>
      <c r="CB1">
        <v>78</v>
      </c>
      <c r="CC1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  <c r="CO1">
        <v>91</v>
      </c>
      <c r="CP1">
        <v>92</v>
      </c>
      <c r="CQ1">
        <v>93</v>
      </c>
      <c r="CR1">
        <v>94</v>
      </c>
      <c r="CS1">
        <v>95</v>
      </c>
      <c r="CT1">
        <v>96</v>
      </c>
      <c r="CU1">
        <v>97</v>
      </c>
      <c r="CV1">
        <v>98</v>
      </c>
      <c r="CW1">
        <v>99</v>
      </c>
    </row>
    <row r="2" spans="1:101" s="1" customFormat="1" x14ac:dyDescent="0.25">
      <c r="A2" s="1" t="s">
        <v>1</v>
      </c>
      <c r="B2" s="2">
        <v>0</v>
      </c>
      <c r="C2" s="2">
        <v>1.21</v>
      </c>
      <c r="D2" s="2">
        <v>2.42</v>
      </c>
      <c r="E2" s="2">
        <v>3.63</v>
      </c>
      <c r="F2" s="2">
        <v>4.84</v>
      </c>
      <c r="G2" s="3">
        <v>7.49</v>
      </c>
      <c r="H2" s="3">
        <v>10.14</v>
      </c>
      <c r="I2" s="3">
        <v>12.790000000000001</v>
      </c>
      <c r="J2" s="3">
        <v>15.440000000000001</v>
      </c>
      <c r="K2" s="4">
        <v>20.32</v>
      </c>
      <c r="L2" s="4">
        <v>25.2</v>
      </c>
      <c r="M2" s="4">
        <v>30.08</v>
      </c>
      <c r="N2" s="4">
        <v>34.96</v>
      </c>
      <c r="O2" s="4">
        <v>39.840000000000003</v>
      </c>
      <c r="P2" s="4">
        <v>44.720000000000006</v>
      </c>
      <c r="Q2" s="4">
        <v>49.600000000000009</v>
      </c>
      <c r="R2" s="4">
        <v>54.480000000000011</v>
      </c>
      <c r="S2" s="4">
        <v>59.360000000000014</v>
      </c>
      <c r="T2" s="4">
        <v>64.240000000000009</v>
      </c>
      <c r="U2" s="5">
        <v>70.48</v>
      </c>
      <c r="V2" s="5">
        <v>76.72</v>
      </c>
      <c r="W2" s="5">
        <v>82.96</v>
      </c>
      <c r="X2" s="5">
        <v>89.199999999999989</v>
      </c>
      <c r="Y2" s="5">
        <v>95.439999999999984</v>
      </c>
      <c r="Z2" s="5">
        <v>101.67999999999998</v>
      </c>
      <c r="AA2" s="6">
        <v>109.44999999999997</v>
      </c>
      <c r="AB2" s="6">
        <v>117.21999999999997</v>
      </c>
      <c r="AC2" s="6">
        <v>124.98999999999997</v>
      </c>
      <c r="AD2" s="6">
        <v>132.75999999999996</v>
      </c>
      <c r="AE2" s="6">
        <v>140.52999999999997</v>
      </c>
      <c r="AF2" s="6">
        <v>148.29999999999998</v>
      </c>
      <c r="AG2" s="6">
        <v>156.07</v>
      </c>
      <c r="AH2" s="6">
        <v>163.84</v>
      </c>
      <c r="AI2" s="6">
        <v>171.61</v>
      </c>
      <c r="AJ2" s="6">
        <v>179.38000000000002</v>
      </c>
      <c r="AK2" s="6">
        <v>187.15000000000003</v>
      </c>
      <c r="AL2" s="6">
        <v>194.92000000000004</v>
      </c>
      <c r="AM2" s="6">
        <v>202.69000000000005</v>
      </c>
      <c r="AN2" s="6">
        <v>210.46000000000006</v>
      </c>
      <c r="AO2" s="6">
        <v>218.23000000000008</v>
      </c>
      <c r="AP2" s="6">
        <v>226.00000000000009</v>
      </c>
      <c r="AQ2" s="6">
        <v>233.7700000000001</v>
      </c>
      <c r="AR2" s="6">
        <v>241.54000000000011</v>
      </c>
      <c r="AS2" s="6">
        <v>249.31000000000012</v>
      </c>
      <c r="AT2" s="6">
        <v>257.0800000000001</v>
      </c>
      <c r="AU2" s="6">
        <v>264.85000000000008</v>
      </c>
      <c r="AV2" s="6">
        <v>272.62000000000006</v>
      </c>
      <c r="AW2" s="6">
        <v>280.39000000000004</v>
      </c>
      <c r="AX2" s="6">
        <v>288.16000000000003</v>
      </c>
      <c r="AY2" s="6">
        <v>295.93</v>
      </c>
      <c r="AZ2" s="6">
        <v>303.7</v>
      </c>
      <c r="BA2" s="6">
        <v>311.46999999999997</v>
      </c>
      <c r="BB2" s="6">
        <v>319.23999999999995</v>
      </c>
      <c r="BC2" s="6">
        <v>327.00999999999993</v>
      </c>
      <c r="BD2" s="6">
        <v>334.77999999999992</v>
      </c>
      <c r="BE2" s="6">
        <v>342.5499999999999</v>
      </c>
      <c r="BF2" s="6">
        <v>350.31999999999988</v>
      </c>
      <c r="BG2" s="6">
        <v>358.08999999999986</v>
      </c>
      <c r="BH2" s="6">
        <v>365.85999999999984</v>
      </c>
      <c r="BI2" s="6">
        <v>373.62999999999982</v>
      </c>
      <c r="BJ2" s="6">
        <v>381.39999999999981</v>
      </c>
      <c r="BK2" s="6">
        <v>389.16999999999979</v>
      </c>
      <c r="BL2" s="6">
        <v>396.93999999999977</v>
      </c>
      <c r="BM2" s="6">
        <v>404.70999999999975</v>
      </c>
      <c r="BN2" s="6">
        <v>412.47999999999973</v>
      </c>
      <c r="BO2" s="6">
        <v>420.24999999999972</v>
      </c>
      <c r="BP2" s="6">
        <v>428.0199999999997</v>
      </c>
      <c r="BQ2" s="6">
        <v>435.78999999999968</v>
      </c>
      <c r="BR2" s="6">
        <v>443.55999999999966</v>
      </c>
      <c r="BS2" s="6">
        <v>451.32999999999964</v>
      </c>
      <c r="BT2" s="6">
        <v>459.09999999999962</v>
      </c>
      <c r="BU2" s="6">
        <v>466.86999999999961</v>
      </c>
      <c r="BV2" s="6">
        <v>474.63999999999959</v>
      </c>
      <c r="BW2" s="6">
        <v>482.40999999999957</v>
      </c>
      <c r="BX2" s="6">
        <v>490.17999999999955</v>
      </c>
      <c r="BY2" s="6">
        <v>497.94999999999953</v>
      </c>
      <c r="BZ2" s="6">
        <v>505.71999999999952</v>
      </c>
      <c r="CA2" s="6">
        <v>513.48999999999955</v>
      </c>
      <c r="CB2" s="6">
        <v>521.25999999999954</v>
      </c>
      <c r="CC2" s="6">
        <v>529.02999999999952</v>
      </c>
      <c r="CD2" s="6">
        <v>536.7999999999995</v>
      </c>
      <c r="CE2" s="6">
        <v>544.56999999999948</v>
      </c>
      <c r="CF2" s="6">
        <v>552.33999999999946</v>
      </c>
      <c r="CG2" s="6">
        <v>560.10999999999945</v>
      </c>
      <c r="CH2" s="6">
        <v>567.87999999999943</v>
      </c>
      <c r="CI2" s="6">
        <v>575.64999999999941</v>
      </c>
      <c r="CJ2" s="6">
        <v>583.41999999999939</v>
      </c>
      <c r="CK2" s="6">
        <v>591.18999999999937</v>
      </c>
      <c r="CL2" s="6">
        <v>598.95999999999935</v>
      </c>
      <c r="CM2" s="6">
        <v>606.72999999999934</v>
      </c>
      <c r="CN2" s="6">
        <v>614.49999999999932</v>
      </c>
      <c r="CO2" s="6">
        <v>622.2699999999993</v>
      </c>
      <c r="CP2" s="6">
        <v>630.03999999999928</v>
      </c>
      <c r="CQ2" s="6">
        <v>637.80999999999926</v>
      </c>
      <c r="CR2" s="6">
        <v>645.57999999999925</v>
      </c>
      <c r="CS2" s="6">
        <v>653.34999999999923</v>
      </c>
      <c r="CT2" s="6">
        <v>661.11999999999921</v>
      </c>
      <c r="CU2" s="6">
        <v>668.88999999999919</v>
      </c>
      <c r="CV2" s="6">
        <v>676.65999999999917</v>
      </c>
      <c r="CW2" s="6">
        <v>684.42999999999915</v>
      </c>
    </row>
    <row r="3" spans="1:101" s="1" customFormat="1" x14ac:dyDescent="0.25">
      <c r="A3" s="1" t="s">
        <v>2</v>
      </c>
      <c r="B3" s="2">
        <v>0</v>
      </c>
      <c r="C3" s="2">
        <v>1.75</v>
      </c>
      <c r="D3" s="2">
        <v>3.5</v>
      </c>
      <c r="E3" s="2">
        <v>5.25</v>
      </c>
      <c r="F3" s="2">
        <v>7</v>
      </c>
      <c r="G3" s="2">
        <v>8.75</v>
      </c>
      <c r="H3" s="2">
        <v>10.5</v>
      </c>
      <c r="I3" s="2">
        <v>12.25</v>
      </c>
      <c r="J3" s="2">
        <v>14</v>
      </c>
      <c r="K3" s="4">
        <v>18.79</v>
      </c>
      <c r="L3" s="4">
        <v>23.58</v>
      </c>
      <c r="M3" s="4">
        <v>28.369999999999997</v>
      </c>
      <c r="N3" s="4">
        <v>33.159999999999997</v>
      </c>
      <c r="O3" s="4">
        <v>37.949999999999996</v>
      </c>
      <c r="P3" s="4">
        <v>42.739999999999995</v>
      </c>
      <c r="Q3" s="4">
        <v>47.529999999999994</v>
      </c>
      <c r="R3" s="4">
        <v>52.319999999999993</v>
      </c>
      <c r="S3" s="4">
        <v>58.47999999999999</v>
      </c>
      <c r="T3" s="4">
        <v>64.639999999999986</v>
      </c>
      <c r="U3" s="5">
        <v>70.799999999999983</v>
      </c>
      <c r="V3" s="5">
        <v>76.95999999999998</v>
      </c>
      <c r="W3" s="5">
        <v>83.119999999999976</v>
      </c>
      <c r="X3" s="5">
        <v>89.279999999999973</v>
      </c>
      <c r="Y3" s="5">
        <v>95.439999999999969</v>
      </c>
      <c r="Z3" s="5">
        <v>101.59999999999997</v>
      </c>
      <c r="AA3" s="6">
        <v>109.45999999999997</v>
      </c>
      <c r="AB3" s="6">
        <v>117.31999999999996</v>
      </c>
      <c r="AC3" s="6">
        <v>125.17999999999996</v>
      </c>
      <c r="AD3" s="6">
        <v>133.03999999999996</v>
      </c>
      <c r="AE3" s="6">
        <v>140.89999999999998</v>
      </c>
      <c r="AF3" s="6">
        <v>148.76</v>
      </c>
      <c r="AG3" s="6">
        <v>156.62</v>
      </c>
      <c r="AH3" s="6">
        <v>164.48000000000002</v>
      </c>
      <c r="AI3" s="6">
        <v>172.34000000000003</v>
      </c>
      <c r="AJ3" s="6">
        <v>180.20000000000005</v>
      </c>
      <c r="AK3" s="6">
        <v>188.06000000000006</v>
      </c>
      <c r="AL3" s="6">
        <v>195.92000000000007</v>
      </c>
      <c r="AM3" s="6">
        <v>203.78000000000009</v>
      </c>
      <c r="AN3" s="6">
        <v>211.6400000000001</v>
      </c>
      <c r="AO3" s="6">
        <v>219.50000000000011</v>
      </c>
      <c r="AP3" s="6">
        <v>227.36000000000013</v>
      </c>
      <c r="AQ3" s="6">
        <v>235.22000000000014</v>
      </c>
      <c r="AR3" s="6">
        <v>243.08000000000015</v>
      </c>
      <c r="AS3" s="6">
        <v>250.94000000000017</v>
      </c>
      <c r="AT3" s="6">
        <v>258.80000000000018</v>
      </c>
      <c r="AU3" s="6">
        <v>266.6600000000002</v>
      </c>
      <c r="AV3" s="6">
        <v>274.52000000000021</v>
      </c>
      <c r="AW3" s="6">
        <v>282.38000000000022</v>
      </c>
      <c r="AX3" s="6">
        <v>290.24000000000024</v>
      </c>
      <c r="AY3" s="6">
        <v>298.10000000000025</v>
      </c>
      <c r="AZ3" s="6">
        <v>305.96000000000026</v>
      </c>
      <c r="BA3" s="6">
        <v>313.82000000000028</v>
      </c>
      <c r="BB3" s="6">
        <v>321.68000000000029</v>
      </c>
      <c r="BC3" s="6">
        <v>329.5400000000003</v>
      </c>
      <c r="BD3" s="6">
        <v>337.40000000000032</v>
      </c>
      <c r="BE3" s="6">
        <v>345.26000000000033</v>
      </c>
      <c r="BF3" s="6">
        <v>353.12000000000035</v>
      </c>
      <c r="BG3" s="6">
        <v>360.98000000000036</v>
      </c>
      <c r="BH3" s="6">
        <v>368.84000000000037</v>
      </c>
      <c r="BI3" s="6">
        <v>376.70000000000039</v>
      </c>
      <c r="BJ3" s="6">
        <v>384.5600000000004</v>
      </c>
      <c r="BK3" s="6">
        <v>392.42000000000041</v>
      </c>
      <c r="BL3" s="6">
        <v>400.28000000000043</v>
      </c>
      <c r="BM3" s="6">
        <v>408.14000000000044</v>
      </c>
      <c r="BN3" s="6">
        <v>416.00000000000045</v>
      </c>
      <c r="BO3" s="6">
        <v>423.86000000000047</v>
      </c>
      <c r="BP3" s="6">
        <v>431.72000000000048</v>
      </c>
      <c r="BQ3" s="6">
        <v>439.5800000000005</v>
      </c>
      <c r="BR3" s="6">
        <v>447.44000000000051</v>
      </c>
      <c r="BS3" s="6">
        <v>455.30000000000052</v>
      </c>
      <c r="BT3" s="6">
        <v>463.16000000000054</v>
      </c>
      <c r="BU3" s="6">
        <v>471.02000000000055</v>
      </c>
      <c r="BV3" s="6">
        <v>478.88000000000056</v>
      </c>
      <c r="BW3" s="6">
        <v>486.74000000000058</v>
      </c>
      <c r="BX3" s="6">
        <v>494.60000000000059</v>
      </c>
      <c r="BY3" s="6">
        <v>502.4600000000006</v>
      </c>
      <c r="BZ3" s="6">
        <v>510.32000000000062</v>
      </c>
      <c r="CA3" s="6">
        <v>518.18000000000063</v>
      </c>
      <c r="CB3" s="6">
        <v>526.04000000000065</v>
      </c>
      <c r="CC3" s="6">
        <v>533.90000000000066</v>
      </c>
      <c r="CD3" s="6">
        <v>541.76000000000067</v>
      </c>
      <c r="CE3" s="6">
        <v>549.62000000000069</v>
      </c>
      <c r="CF3" s="6">
        <v>557.4800000000007</v>
      </c>
      <c r="CG3" s="6">
        <v>565.34000000000071</v>
      </c>
      <c r="CH3" s="6">
        <v>573.20000000000073</v>
      </c>
      <c r="CI3" s="6">
        <v>581.06000000000074</v>
      </c>
      <c r="CJ3" s="6">
        <v>588.92000000000075</v>
      </c>
      <c r="CK3" s="6">
        <v>596.78000000000077</v>
      </c>
      <c r="CL3" s="6">
        <v>604.64000000000078</v>
      </c>
      <c r="CM3" s="6">
        <v>612.5000000000008</v>
      </c>
      <c r="CN3" s="6">
        <v>620.36000000000081</v>
      </c>
      <c r="CO3" s="6">
        <v>628.22000000000082</v>
      </c>
      <c r="CP3" s="6">
        <v>636.08000000000084</v>
      </c>
      <c r="CQ3" s="6">
        <v>643.94000000000085</v>
      </c>
      <c r="CR3" s="6">
        <v>651.80000000000086</v>
      </c>
      <c r="CS3" s="6">
        <v>659.66000000000088</v>
      </c>
      <c r="CT3" s="6">
        <v>667.52000000000089</v>
      </c>
      <c r="CU3" s="6">
        <v>675.3800000000009</v>
      </c>
      <c r="CV3" s="6">
        <v>683.24000000000092</v>
      </c>
      <c r="CW3" s="6">
        <v>691.10000000000093</v>
      </c>
    </row>
    <row r="4" spans="1:101" s="1" customFormat="1" x14ac:dyDescent="0.25">
      <c r="A4" s="1" t="s">
        <v>30</v>
      </c>
      <c r="B4" s="2">
        <v>0</v>
      </c>
      <c r="C4" s="2">
        <v>2.75</v>
      </c>
      <c r="D4" s="2">
        <v>5.5</v>
      </c>
      <c r="E4" s="2">
        <v>8.25</v>
      </c>
      <c r="F4" s="2">
        <v>11</v>
      </c>
      <c r="G4" s="2">
        <v>13.75</v>
      </c>
      <c r="H4" s="2">
        <v>16.5</v>
      </c>
      <c r="I4" s="4">
        <v>19.75</v>
      </c>
      <c r="J4" s="4">
        <v>23</v>
      </c>
      <c r="K4" s="4">
        <v>26.25</v>
      </c>
      <c r="L4" s="4">
        <v>29.5</v>
      </c>
      <c r="M4" s="4">
        <v>32.75</v>
      </c>
      <c r="N4" s="4">
        <v>36</v>
      </c>
      <c r="O4" s="4">
        <v>39.25</v>
      </c>
      <c r="P4" s="4">
        <v>42.5</v>
      </c>
      <c r="Q4" s="4">
        <v>45.75</v>
      </c>
      <c r="R4" s="4">
        <v>49</v>
      </c>
      <c r="S4" s="4">
        <v>52.25</v>
      </c>
      <c r="T4" s="4">
        <v>55.5</v>
      </c>
      <c r="U4" s="4">
        <v>58.75</v>
      </c>
      <c r="V4" s="4">
        <v>62</v>
      </c>
      <c r="W4" s="4">
        <v>65.25</v>
      </c>
      <c r="X4" s="4">
        <v>68.5</v>
      </c>
      <c r="Y4" s="4">
        <v>71.75</v>
      </c>
      <c r="Z4" s="4">
        <v>75</v>
      </c>
      <c r="AA4" s="6">
        <v>83.1</v>
      </c>
      <c r="AB4" s="6">
        <v>91.199999999999989</v>
      </c>
      <c r="AC4" s="6">
        <v>99.299999999999983</v>
      </c>
      <c r="AD4" s="6">
        <v>107.39999999999998</v>
      </c>
      <c r="AE4" s="6">
        <v>115.49999999999997</v>
      </c>
      <c r="AF4" s="6">
        <v>123.59999999999997</v>
      </c>
      <c r="AG4" s="6">
        <v>131.69999999999996</v>
      </c>
      <c r="AH4" s="6">
        <v>139.79999999999995</v>
      </c>
      <c r="AI4" s="6">
        <v>147.89999999999995</v>
      </c>
      <c r="AJ4" s="6">
        <v>155.99999999999994</v>
      </c>
      <c r="AK4" s="6">
        <v>164.09999999999994</v>
      </c>
      <c r="AL4" s="6">
        <v>172.19999999999993</v>
      </c>
      <c r="AM4" s="6">
        <v>180.29999999999993</v>
      </c>
      <c r="AN4" s="6">
        <v>188.39999999999992</v>
      </c>
      <c r="AO4" s="6">
        <v>196.49999999999991</v>
      </c>
      <c r="AP4" s="6">
        <v>204.59999999999991</v>
      </c>
      <c r="AQ4" s="6">
        <v>212.6999999999999</v>
      </c>
      <c r="AR4" s="6">
        <v>220.7999999999999</v>
      </c>
      <c r="AS4" s="6">
        <v>228.89999999999989</v>
      </c>
      <c r="AT4" s="6">
        <v>236.99999999999989</v>
      </c>
      <c r="AU4" s="6">
        <v>245.09999999999988</v>
      </c>
      <c r="AV4" s="6">
        <v>253.19999999999987</v>
      </c>
      <c r="AW4" s="6">
        <v>261.2999999999999</v>
      </c>
      <c r="AX4" s="6">
        <v>269.39999999999992</v>
      </c>
      <c r="AY4" s="6">
        <v>277.49999999999994</v>
      </c>
      <c r="AZ4" s="6">
        <v>285.59999999999997</v>
      </c>
      <c r="BA4" s="6">
        <v>293.7</v>
      </c>
      <c r="BB4" s="6">
        <v>301.8</v>
      </c>
      <c r="BC4" s="6">
        <v>309.90000000000003</v>
      </c>
      <c r="BD4" s="6">
        <v>318.00000000000006</v>
      </c>
      <c r="BE4" s="6">
        <v>326.10000000000008</v>
      </c>
      <c r="BF4" s="6">
        <v>334.2000000000001</v>
      </c>
      <c r="BG4" s="6">
        <v>342.30000000000013</v>
      </c>
      <c r="BH4" s="6">
        <v>350.40000000000015</v>
      </c>
      <c r="BI4" s="6">
        <v>358.50000000000017</v>
      </c>
      <c r="BJ4" s="6">
        <v>366.60000000000019</v>
      </c>
      <c r="BK4" s="6">
        <v>374.70000000000022</v>
      </c>
      <c r="BL4" s="6">
        <v>382.80000000000024</v>
      </c>
      <c r="BM4" s="6">
        <v>390.90000000000026</v>
      </c>
      <c r="BN4" s="6">
        <v>399.00000000000028</v>
      </c>
      <c r="BO4" s="6">
        <v>407.10000000000031</v>
      </c>
      <c r="BP4" s="6">
        <v>415.20000000000033</v>
      </c>
      <c r="BQ4" s="6">
        <v>423.30000000000035</v>
      </c>
      <c r="BR4" s="6">
        <v>431.40000000000038</v>
      </c>
      <c r="BS4" s="6">
        <v>439.5000000000004</v>
      </c>
      <c r="BT4" s="6">
        <v>447.60000000000042</v>
      </c>
      <c r="BU4" s="6">
        <v>455.70000000000044</v>
      </c>
      <c r="BV4" s="6">
        <v>463.80000000000047</v>
      </c>
      <c r="BW4" s="6">
        <v>471.90000000000049</v>
      </c>
      <c r="BX4" s="6">
        <v>480.00000000000051</v>
      </c>
      <c r="BY4" s="6">
        <v>488.10000000000053</v>
      </c>
      <c r="BZ4" s="6">
        <v>496.20000000000056</v>
      </c>
      <c r="CA4" s="6">
        <v>504.30000000000058</v>
      </c>
      <c r="CB4" s="6">
        <v>512.40000000000055</v>
      </c>
      <c r="CC4" s="6">
        <v>520.50000000000057</v>
      </c>
      <c r="CD4" s="6">
        <v>528.60000000000059</v>
      </c>
      <c r="CE4" s="6">
        <v>536.70000000000061</v>
      </c>
      <c r="CF4" s="6">
        <v>544.80000000000064</v>
      </c>
      <c r="CG4" s="6">
        <v>552.90000000000066</v>
      </c>
      <c r="CH4" s="6">
        <v>561.00000000000068</v>
      </c>
      <c r="CI4" s="6">
        <v>569.1000000000007</v>
      </c>
      <c r="CJ4" s="6">
        <v>577.20000000000073</v>
      </c>
      <c r="CK4" s="6">
        <v>585.30000000000075</v>
      </c>
      <c r="CL4" s="6">
        <v>593.40000000000077</v>
      </c>
      <c r="CM4" s="6">
        <v>601.5000000000008</v>
      </c>
      <c r="CN4" s="6">
        <v>609.60000000000082</v>
      </c>
      <c r="CO4" s="6">
        <v>617.70000000000084</v>
      </c>
      <c r="CP4" s="6">
        <v>625.80000000000086</v>
      </c>
      <c r="CQ4" s="6">
        <v>633.90000000000089</v>
      </c>
      <c r="CR4" s="6">
        <v>642.00000000000091</v>
      </c>
      <c r="CS4" s="6">
        <v>650.10000000000093</v>
      </c>
      <c r="CT4" s="6">
        <v>658.20000000000095</v>
      </c>
      <c r="CU4" s="6">
        <v>666.30000000000098</v>
      </c>
      <c r="CV4" s="6">
        <v>674.400000000001</v>
      </c>
      <c r="CW4" s="6">
        <v>682.50000000000102</v>
      </c>
    </row>
    <row r="5" spans="1:101" s="1" customFormat="1" x14ac:dyDescent="0.25">
      <c r="A5" s="1" t="s">
        <v>3</v>
      </c>
      <c r="B5" s="2">
        <v>0</v>
      </c>
      <c r="C5" s="7">
        <v>3.59</v>
      </c>
      <c r="D5" s="7">
        <v>7.18</v>
      </c>
      <c r="E5" s="7">
        <v>10.77</v>
      </c>
      <c r="F5" s="7">
        <v>14.36</v>
      </c>
      <c r="G5" s="7">
        <v>17.95</v>
      </c>
      <c r="H5" s="7">
        <v>21.54</v>
      </c>
      <c r="I5" s="7">
        <v>25.13</v>
      </c>
      <c r="J5" s="7">
        <v>28.72</v>
      </c>
      <c r="K5" s="7">
        <v>32.31</v>
      </c>
      <c r="L5" s="7">
        <v>35.9</v>
      </c>
      <c r="M5" s="7">
        <v>39.489999999999995</v>
      </c>
      <c r="N5" s="7">
        <v>43.08</v>
      </c>
      <c r="O5" s="7">
        <v>46.67</v>
      </c>
      <c r="P5" s="7">
        <v>50.26</v>
      </c>
      <c r="Q5" s="7">
        <v>53.849999999999994</v>
      </c>
      <c r="R5" s="7">
        <v>57.44</v>
      </c>
      <c r="S5" s="7">
        <v>61.03</v>
      </c>
      <c r="T5" s="7">
        <v>64.62</v>
      </c>
      <c r="U5" s="7">
        <v>68.209999999999994</v>
      </c>
      <c r="V5" s="7">
        <v>71.8</v>
      </c>
      <c r="W5" s="7">
        <v>75.39</v>
      </c>
      <c r="X5" s="7">
        <v>78.97999999999999</v>
      </c>
      <c r="Y5" s="7">
        <v>82.57</v>
      </c>
      <c r="Z5" s="7">
        <v>86.16</v>
      </c>
      <c r="AA5" s="7">
        <v>89.75</v>
      </c>
      <c r="AB5" s="7">
        <v>93.34</v>
      </c>
      <c r="AC5" s="7">
        <v>96.929999999999993</v>
      </c>
      <c r="AD5" s="7">
        <v>100.52</v>
      </c>
      <c r="AE5" s="7">
        <v>104.11</v>
      </c>
      <c r="AF5" s="7">
        <v>107.69999999999999</v>
      </c>
      <c r="AG5" s="7">
        <v>111.28999999999999</v>
      </c>
      <c r="AH5" s="7">
        <v>114.88</v>
      </c>
      <c r="AI5" s="7">
        <v>118.47</v>
      </c>
      <c r="AJ5" s="7">
        <v>122.06</v>
      </c>
      <c r="AK5" s="7">
        <v>125.64999999999999</v>
      </c>
      <c r="AL5" s="7">
        <v>129.24</v>
      </c>
      <c r="AM5" s="7">
        <v>132.82999999999998</v>
      </c>
      <c r="AN5" s="7">
        <v>136.41999999999999</v>
      </c>
      <c r="AO5" s="7">
        <v>140.01</v>
      </c>
      <c r="AP5" s="7">
        <v>143.6</v>
      </c>
      <c r="AQ5" s="7">
        <v>147.19</v>
      </c>
      <c r="AR5" s="7">
        <v>150.78</v>
      </c>
      <c r="AS5" s="7">
        <v>154.37</v>
      </c>
      <c r="AT5" s="7">
        <v>157.95999999999998</v>
      </c>
      <c r="AU5" s="7">
        <v>161.54999999999998</v>
      </c>
      <c r="AV5" s="7">
        <v>165.14</v>
      </c>
      <c r="AW5" s="7">
        <v>168.73</v>
      </c>
      <c r="AX5" s="7">
        <v>172.32</v>
      </c>
      <c r="AY5" s="7">
        <v>175.91</v>
      </c>
      <c r="AZ5" s="7">
        <v>179.5</v>
      </c>
      <c r="BA5" s="7">
        <v>183.09</v>
      </c>
      <c r="BB5" s="7">
        <v>186.68</v>
      </c>
      <c r="BC5" s="7">
        <v>190.26999999999998</v>
      </c>
      <c r="BD5" s="7">
        <v>193.85999999999999</v>
      </c>
      <c r="BE5" s="7">
        <v>197.45</v>
      </c>
      <c r="BF5" s="7">
        <v>201.04</v>
      </c>
      <c r="BG5" s="7">
        <v>204.63</v>
      </c>
      <c r="BH5" s="7">
        <v>208.22</v>
      </c>
      <c r="BI5" s="7">
        <v>211.81</v>
      </c>
      <c r="BJ5" s="7">
        <v>215.39999999999998</v>
      </c>
      <c r="BK5" s="7">
        <v>218.98999999999998</v>
      </c>
      <c r="BL5" s="7">
        <v>222.57999999999998</v>
      </c>
      <c r="BM5" s="7">
        <v>226.17</v>
      </c>
      <c r="BN5" s="7">
        <v>229.76</v>
      </c>
      <c r="BO5" s="7">
        <v>233.35</v>
      </c>
      <c r="BP5" s="7">
        <v>236.94</v>
      </c>
      <c r="BQ5" s="7">
        <v>240.53</v>
      </c>
      <c r="BR5" s="7">
        <v>244.12</v>
      </c>
      <c r="BS5" s="7">
        <v>247.70999999999998</v>
      </c>
      <c r="BT5" s="7">
        <v>251.29999999999998</v>
      </c>
      <c r="BU5" s="7">
        <v>254.89</v>
      </c>
      <c r="BV5" s="7">
        <v>258.48</v>
      </c>
      <c r="BW5" s="7">
        <v>262.07</v>
      </c>
      <c r="BX5" s="7">
        <v>265.65999999999997</v>
      </c>
      <c r="BY5" s="7">
        <v>269.25</v>
      </c>
      <c r="BZ5" s="7">
        <v>272.83999999999997</v>
      </c>
      <c r="CA5" s="7">
        <v>276.43</v>
      </c>
      <c r="CB5" s="7">
        <v>280.02</v>
      </c>
      <c r="CC5" s="7">
        <v>283.61</v>
      </c>
      <c r="CD5" s="7">
        <v>287.2</v>
      </c>
      <c r="CE5" s="7">
        <v>290.78999999999996</v>
      </c>
      <c r="CF5" s="7">
        <v>294.38</v>
      </c>
      <c r="CG5" s="7">
        <v>297.96999999999997</v>
      </c>
      <c r="CH5" s="7">
        <v>301.56</v>
      </c>
      <c r="CI5" s="7">
        <v>305.14999999999998</v>
      </c>
      <c r="CJ5" s="7">
        <v>308.74</v>
      </c>
      <c r="CK5" s="7">
        <v>312.33</v>
      </c>
      <c r="CL5" s="7">
        <v>315.91999999999996</v>
      </c>
      <c r="CM5" s="7">
        <v>319.51</v>
      </c>
      <c r="CN5" s="7">
        <v>323.09999999999997</v>
      </c>
      <c r="CO5" s="7">
        <v>326.69</v>
      </c>
      <c r="CP5" s="7">
        <v>330.28</v>
      </c>
      <c r="CQ5" s="7">
        <v>333.87</v>
      </c>
      <c r="CR5" s="7">
        <v>337.46</v>
      </c>
      <c r="CS5" s="7">
        <v>341.05</v>
      </c>
      <c r="CT5" s="7">
        <v>344.64</v>
      </c>
      <c r="CU5" s="7">
        <v>348.22999999999996</v>
      </c>
      <c r="CV5" s="7">
        <v>351.82</v>
      </c>
      <c r="CW5" s="7">
        <v>355.40999999999997</v>
      </c>
    </row>
    <row r="6" spans="1:101" s="1" customFormat="1" x14ac:dyDescent="0.25">
      <c r="A6" s="1" t="s">
        <v>4</v>
      </c>
      <c r="B6" s="2">
        <v>0</v>
      </c>
      <c r="C6" s="8">
        <v>3.21</v>
      </c>
      <c r="D6" s="8">
        <v>6.42</v>
      </c>
      <c r="E6" s="8">
        <v>9.629999999999999</v>
      </c>
      <c r="F6" s="8">
        <v>12.84</v>
      </c>
      <c r="G6" s="8">
        <v>16.05</v>
      </c>
      <c r="H6" s="8">
        <v>19.259999999999998</v>
      </c>
      <c r="I6" s="8">
        <v>22.47</v>
      </c>
      <c r="J6" s="8">
        <v>25.68</v>
      </c>
      <c r="K6" s="8">
        <v>28.89</v>
      </c>
      <c r="L6" s="8">
        <v>32.1</v>
      </c>
      <c r="M6" s="8">
        <v>35.31</v>
      </c>
      <c r="N6" s="8">
        <v>38.519999999999996</v>
      </c>
      <c r="O6" s="8">
        <v>41.73</v>
      </c>
      <c r="P6" s="8">
        <v>44.94</v>
      </c>
      <c r="Q6" s="8">
        <v>48.15</v>
      </c>
      <c r="R6" s="8">
        <v>51.36</v>
      </c>
      <c r="S6" s="8">
        <v>54.57</v>
      </c>
      <c r="T6" s="8">
        <v>57.78</v>
      </c>
      <c r="U6" s="8">
        <v>60.99</v>
      </c>
      <c r="V6" s="8">
        <v>64.2</v>
      </c>
      <c r="W6" s="8">
        <v>67.41</v>
      </c>
      <c r="X6" s="8">
        <v>70.62</v>
      </c>
      <c r="Y6" s="8">
        <v>73.83</v>
      </c>
      <c r="Z6" s="8">
        <v>77.039999999999992</v>
      </c>
      <c r="AA6" s="8">
        <v>80.25</v>
      </c>
      <c r="AB6" s="8">
        <v>83.46</v>
      </c>
      <c r="AC6" s="8">
        <v>86.67</v>
      </c>
      <c r="AD6" s="8">
        <v>89.88</v>
      </c>
      <c r="AE6" s="8">
        <v>93.09</v>
      </c>
      <c r="AF6" s="8">
        <v>96.3</v>
      </c>
      <c r="AG6" s="8">
        <v>99.51</v>
      </c>
      <c r="AH6" s="8">
        <v>102.72</v>
      </c>
      <c r="AI6" s="8">
        <v>105.92999999999999</v>
      </c>
      <c r="AJ6" s="8">
        <v>109.14</v>
      </c>
      <c r="AK6" s="8">
        <v>112.35</v>
      </c>
      <c r="AL6" s="8">
        <v>115.56</v>
      </c>
      <c r="AM6" s="8">
        <v>118.77</v>
      </c>
      <c r="AN6" s="8">
        <v>121.98</v>
      </c>
      <c r="AO6" s="8">
        <v>125.19</v>
      </c>
      <c r="AP6" s="8">
        <v>128.4</v>
      </c>
      <c r="AQ6" s="8">
        <v>131.60999999999999</v>
      </c>
      <c r="AR6" s="8">
        <v>134.82</v>
      </c>
      <c r="AS6" s="8">
        <v>138.03</v>
      </c>
      <c r="AT6" s="8">
        <v>141.24</v>
      </c>
      <c r="AU6" s="8">
        <v>144.44999999999999</v>
      </c>
      <c r="AV6" s="8">
        <v>147.66</v>
      </c>
      <c r="AW6" s="8">
        <v>150.87</v>
      </c>
      <c r="AX6" s="8">
        <v>154.07999999999998</v>
      </c>
      <c r="AY6" s="8">
        <v>157.29</v>
      </c>
      <c r="AZ6" s="8">
        <v>160.5</v>
      </c>
      <c r="BA6" s="8">
        <v>163.71</v>
      </c>
      <c r="BB6" s="8">
        <v>166.92</v>
      </c>
      <c r="BC6" s="8">
        <v>170.13</v>
      </c>
      <c r="BD6" s="8">
        <v>173.34</v>
      </c>
      <c r="BE6" s="8">
        <v>176.55</v>
      </c>
      <c r="BF6" s="8">
        <v>179.76</v>
      </c>
      <c r="BG6" s="8">
        <v>182.97</v>
      </c>
      <c r="BH6" s="8">
        <v>186.18</v>
      </c>
      <c r="BI6" s="8">
        <v>189.39</v>
      </c>
      <c r="BJ6" s="8">
        <v>192.6</v>
      </c>
      <c r="BK6" s="8">
        <v>195.81</v>
      </c>
      <c r="BL6" s="8">
        <v>199.02</v>
      </c>
      <c r="BM6" s="8">
        <v>202.23</v>
      </c>
      <c r="BN6" s="8">
        <v>205.44</v>
      </c>
      <c r="BO6" s="8">
        <v>208.65</v>
      </c>
      <c r="BP6" s="8">
        <v>211.85999999999999</v>
      </c>
      <c r="BQ6" s="8">
        <v>215.07</v>
      </c>
      <c r="BR6" s="8">
        <v>218.28</v>
      </c>
      <c r="BS6" s="8">
        <v>221.49</v>
      </c>
      <c r="BT6" s="8">
        <v>224.7</v>
      </c>
      <c r="BU6" s="8">
        <v>227.91</v>
      </c>
      <c r="BV6" s="8">
        <v>231.12</v>
      </c>
      <c r="BW6" s="8">
        <v>234.32999999999998</v>
      </c>
      <c r="BX6" s="8">
        <v>237.54</v>
      </c>
      <c r="BY6" s="8">
        <v>240.75</v>
      </c>
      <c r="BZ6" s="8">
        <v>243.96</v>
      </c>
      <c r="CA6" s="8">
        <v>247.17</v>
      </c>
      <c r="CB6" s="8">
        <v>250.38</v>
      </c>
      <c r="CC6" s="8">
        <v>253.59</v>
      </c>
      <c r="CD6" s="8">
        <v>256.8</v>
      </c>
      <c r="CE6" s="8">
        <v>260.01</v>
      </c>
      <c r="CF6" s="8">
        <v>263.21999999999997</v>
      </c>
      <c r="CG6" s="8">
        <v>266.43</v>
      </c>
      <c r="CH6" s="8">
        <v>269.64</v>
      </c>
      <c r="CI6" s="8">
        <v>272.85000000000002</v>
      </c>
      <c r="CJ6" s="8">
        <v>276.06</v>
      </c>
      <c r="CK6" s="8">
        <v>279.27</v>
      </c>
      <c r="CL6" s="8">
        <v>282.48</v>
      </c>
      <c r="CM6" s="8">
        <v>285.69</v>
      </c>
      <c r="CN6" s="8">
        <v>288.89999999999998</v>
      </c>
      <c r="CO6" s="8">
        <v>292.11</v>
      </c>
      <c r="CP6" s="8">
        <v>295.32</v>
      </c>
      <c r="CQ6" s="8">
        <v>298.52999999999997</v>
      </c>
      <c r="CR6" s="8">
        <v>301.74</v>
      </c>
      <c r="CS6" s="8">
        <v>304.95</v>
      </c>
      <c r="CT6" s="8">
        <v>308.15999999999997</v>
      </c>
      <c r="CU6" s="8">
        <v>311.37</v>
      </c>
      <c r="CV6" s="8">
        <v>314.58</v>
      </c>
      <c r="CW6" s="8">
        <v>317.79000000000002</v>
      </c>
    </row>
    <row r="9" spans="1:101" s="1" customFormat="1" x14ac:dyDescent="0.25">
      <c r="A9" s="1" t="s">
        <v>0</v>
      </c>
      <c r="B9" s="2">
        <v>0</v>
      </c>
      <c r="C9" s="2">
        <v>1.51</v>
      </c>
      <c r="D9" s="2">
        <v>3.02</v>
      </c>
      <c r="E9" s="2">
        <v>4.53</v>
      </c>
      <c r="F9" s="2">
        <v>6.04</v>
      </c>
      <c r="G9" s="3">
        <v>9.09</v>
      </c>
      <c r="H9" s="3">
        <v>12.14</v>
      </c>
      <c r="I9" s="3">
        <v>15.190000000000001</v>
      </c>
      <c r="J9" s="3">
        <v>18.240000000000002</v>
      </c>
      <c r="K9" s="4">
        <v>23.860000000000003</v>
      </c>
      <c r="L9" s="4">
        <v>29.480000000000004</v>
      </c>
      <c r="M9" s="4">
        <v>35.1</v>
      </c>
      <c r="N9" s="4">
        <v>40.72</v>
      </c>
      <c r="O9" s="4">
        <v>46.339999999999996</v>
      </c>
      <c r="P9" s="4">
        <v>51.959999999999994</v>
      </c>
      <c r="Q9" s="4">
        <v>57.579999999999991</v>
      </c>
      <c r="R9" s="4">
        <v>63.199999999999989</v>
      </c>
      <c r="S9" s="4">
        <v>68.819999999999993</v>
      </c>
      <c r="T9" s="4">
        <v>74.44</v>
      </c>
      <c r="U9" s="5">
        <v>81.53</v>
      </c>
      <c r="V9" s="5">
        <v>88.62</v>
      </c>
      <c r="W9" s="5">
        <v>95.710000000000008</v>
      </c>
      <c r="X9" s="5">
        <v>102.80000000000001</v>
      </c>
      <c r="Y9" s="5">
        <v>109.89000000000001</v>
      </c>
      <c r="Z9" s="5">
        <v>116.98000000000002</v>
      </c>
      <c r="AA9" s="6">
        <v>125.08000000000001</v>
      </c>
      <c r="AB9" s="6">
        <v>133.18</v>
      </c>
      <c r="AC9" s="6">
        <v>141.28</v>
      </c>
      <c r="AD9" s="6">
        <v>149.38</v>
      </c>
      <c r="AE9" s="6">
        <v>157.47999999999999</v>
      </c>
      <c r="AF9" s="6">
        <v>165.57999999999998</v>
      </c>
      <c r="AG9" s="6">
        <v>173.67999999999998</v>
      </c>
      <c r="AH9" s="6">
        <v>181.77999999999997</v>
      </c>
      <c r="AI9" s="6">
        <v>189.87999999999997</v>
      </c>
      <c r="AJ9" s="6">
        <v>197.97999999999996</v>
      </c>
      <c r="AK9" s="6">
        <v>206.07999999999996</v>
      </c>
      <c r="AL9" s="6">
        <v>214.17999999999995</v>
      </c>
      <c r="AM9" s="6">
        <v>222.27999999999994</v>
      </c>
      <c r="AN9" s="6">
        <v>230.37999999999994</v>
      </c>
      <c r="AO9" s="6">
        <v>238.47999999999993</v>
      </c>
      <c r="AP9" s="6">
        <v>246.57999999999993</v>
      </c>
      <c r="AQ9" s="6">
        <v>254.67999999999992</v>
      </c>
      <c r="AR9" s="6">
        <v>262.77999999999992</v>
      </c>
      <c r="AS9" s="6">
        <v>270.87999999999994</v>
      </c>
      <c r="AT9" s="6">
        <v>278.97999999999996</v>
      </c>
      <c r="AU9" s="6">
        <v>287.08</v>
      </c>
      <c r="AV9" s="6">
        <v>295.18</v>
      </c>
      <c r="AW9" s="6">
        <v>303.28000000000003</v>
      </c>
      <c r="AX9" s="6">
        <v>311.38000000000005</v>
      </c>
      <c r="AY9" s="6">
        <v>319.48000000000008</v>
      </c>
      <c r="AZ9" s="6">
        <v>327.5800000000001</v>
      </c>
      <c r="BA9" s="6">
        <v>335.68000000000012</v>
      </c>
      <c r="BB9" s="6">
        <v>343.78000000000014</v>
      </c>
      <c r="BC9" s="6">
        <v>351.88000000000017</v>
      </c>
      <c r="BD9" s="6">
        <v>359.98000000000019</v>
      </c>
      <c r="BE9" s="6">
        <v>368.08000000000021</v>
      </c>
      <c r="BF9" s="6">
        <v>376.18000000000023</v>
      </c>
      <c r="BG9" s="6">
        <v>384.28000000000026</v>
      </c>
      <c r="BH9" s="6">
        <v>392.38000000000028</v>
      </c>
      <c r="BI9" s="6">
        <v>400.4800000000003</v>
      </c>
      <c r="BJ9" s="6">
        <v>408.58000000000033</v>
      </c>
      <c r="BK9" s="6">
        <v>416.68000000000035</v>
      </c>
      <c r="BL9" s="6">
        <v>424.78000000000037</v>
      </c>
      <c r="BM9" s="6">
        <v>432.88000000000039</v>
      </c>
      <c r="BN9" s="6">
        <v>440.98000000000042</v>
      </c>
      <c r="BO9" s="6">
        <v>449.08000000000044</v>
      </c>
      <c r="BP9" s="6">
        <v>457.18000000000046</v>
      </c>
      <c r="BQ9" s="6">
        <v>465.28000000000048</v>
      </c>
      <c r="BR9" s="6">
        <v>473.38000000000051</v>
      </c>
      <c r="BS9" s="6">
        <v>481.48000000000053</v>
      </c>
      <c r="BT9" s="6">
        <v>489.58000000000055</v>
      </c>
      <c r="BU9" s="6">
        <v>497.68000000000058</v>
      </c>
      <c r="BV9" s="6">
        <v>505.7800000000006</v>
      </c>
      <c r="BW9" s="6">
        <v>513.88000000000056</v>
      </c>
      <c r="BX9" s="6">
        <v>521.98000000000059</v>
      </c>
      <c r="BY9" s="6">
        <v>530.08000000000061</v>
      </c>
      <c r="BZ9" s="6">
        <v>538.18000000000063</v>
      </c>
      <c r="CA9" s="6">
        <v>546.28000000000065</v>
      </c>
      <c r="CB9" s="6">
        <v>554.38000000000068</v>
      </c>
      <c r="CC9" s="6">
        <v>562.4800000000007</v>
      </c>
      <c r="CD9" s="6">
        <v>570.58000000000072</v>
      </c>
      <c r="CE9" s="6">
        <v>578.68000000000075</v>
      </c>
      <c r="CF9" s="6">
        <v>586.78000000000077</v>
      </c>
      <c r="CG9" s="6">
        <v>594.88000000000079</v>
      </c>
      <c r="CH9" s="6">
        <v>602.98000000000081</v>
      </c>
      <c r="CI9" s="6">
        <v>611.08000000000084</v>
      </c>
      <c r="CJ9" s="6">
        <v>619.18000000000086</v>
      </c>
      <c r="CK9" s="6">
        <v>627.28000000000088</v>
      </c>
      <c r="CL9" s="6">
        <v>635.3800000000009</v>
      </c>
      <c r="CM9" s="6">
        <v>643.48000000000093</v>
      </c>
      <c r="CN9" s="6">
        <v>651.58000000000095</v>
      </c>
      <c r="CO9" s="6">
        <v>659.68000000000097</v>
      </c>
      <c r="CP9" s="6">
        <v>667.780000000001</v>
      </c>
      <c r="CQ9" s="6">
        <v>675.88000000000102</v>
      </c>
      <c r="CR9" s="6">
        <v>683.98000000000104</v>
      </c>
      <c r="CS9" s="6">
        <v>692.08000000000106</v>
      </c>
      <c r="CT9" s="6">
        <v>700.18000000000109</v>
      </c>
      <c r="CU9" s="6">
        <v>708.28000000000111</v>
      </c>
      <c r="CV9" s="6">
        <v>716.38000000000113</v>
      </c>
      <c r="CW9" s="6">
        <v>724.48000000000116</v>
      </c>
    </row>
    <row r="11" spans="1:101" x14ac:dyDescent="0.25">
      <c r="A11" t="s">
        <v>31</v>
      </c>
      <c r="C11" s="1">
        <v>2.94</v>
      </c>
      <c r="D11">
        <v>4</v>
      </c>
      <c r="E11" s="10">
        <f>C11*D11</f>
        <v>11.76</v>
      </c>
    </row>
    <row r="12" spans="1:101" x14ac:dyDescent="0.25">
      <c r="A12" t="s">
        <v>32</v>
      </c>
      <c r="C12">
        <v>4.78</v>
      </c>
      <c r="D12">
        <v>8</v>
      </c>
      <c r="E12" s="10">
        <f>C12*D12</f>
        <v>38.24</v>
      </c>
    </row>
    <row r="13" spans="1:101" x14ac:dyDescent="0.25">
      <c r="A13" t="s">
        <v>33</v>
      </c>
      <c r="C13">
        <v>4.7699999999999996</v>
      </c>
      <c r="D13">
        <v>8</v>
      </c>
      <c r="E13" s="10">
        <f>C13*D13</f>
        <v>38.159999999999997</v>
      </c>
    </row>
  </sheetData>
  <sheetProtection algorithmName="SHA-512" hashValue="ZyMGUdXu4wj2xxEhbv7VMZibNESFYTxfkUthT+pep1SlxPan5MZmSnlsXWKBoDiXg4vjHVC/k9tHkKfmDt6lsw==" saltValue="7QqpJoHAGtW5WWI1cxMatg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268D-82E6-46B5-89B4-E399B6994745}">
  <dimension ref="B1:H29"/>
  <sheetViews>
    <sheetView zoomScale="83" zoomScaleNormal="83" workbookViewId="0">
      <selection activeCell="G21" sqref="G21:H26"/>
    </sheetView>
  </sheetViews>
  <sheetFormatPr defaultRowHeight="15" x14ac:dyDescent="0.25"/>
  <cols>
    <col min="1" max="1" width="8.85546875" customWidth="1"/>
    <col min="2" max="2" width="31.5703125" customWidth="1"/>
    <col min="3" max="3" width="9.28515625" bestFit="1" customWidth="1"/>
    <col min="4" max="4" width="2.42578125" customWidth="1"/>
    <col min="5" max="5" width="5.5703125" customWidth="1"/>
    <col min="6" max="6" width="9.42578125" customWidth="1"/>
    <col min="7" max="9" width="12.7109375" customWidth="1"/>
    <col min="10" max="10" width="12.85546875" bestFit="1" customWidth="1"/>
    <col min="11" max="11" width="14.28515625" bestFit="1" customWidth="1"/>
    <col min="12" max="14" width="11.7109375" customWidth="1"/>
  </cols>
  <sheetData>
    <row r="1" spans="2:8" ht="15.75" thickBot="1" x14ac:dyDescent="0.3"/>
    <row r="2" spans="2:8" ht="18" customHeight="1" thickBot="1" x14ac:dyDescent="0.3">
      <c r="B2" s="19" t="s">
        <v>23</v>
      </c>
      <c r="C2" s="20">
        <v>0</v>
      </c>
      <c r="D2" t="s">
        <v>29</v>
      </c>
    </row>
    <row r="3" spans="2:8" ht="18" customHeight="1" thickBot="1" x14ac:dyDescent="0.3">
      <c r="B3" s="19" t="s">
        <v>26</v>
      </c>
      <c r="C3" s="20">
        <v>0</v>
      </c>
      <c r="D3" t="s">
        <v>34</v>
      </c>
    </row>
    <row r="4" spans="2:8" ht="15.75" thickBot="1" x14ac:dyDescent="0.3"/>
    <row r="5" spans="2:8" x14ac:dyDescent="0.25">
      <c r="B5" s="52" t="s">
        <v>24</v>
      </c>
      <c r="C5" s="53"/>
    </row>
    <row r="6" spans="2:8" x14ac:dyDescent="0.25">
      <c r="B6" s="35" t="s">
        <v>11</v>
      </c>
      <c r="C6" s="36">
        <v>13.08</v>
      </c>
    </row>
    <row r="7" spans="2:8" x14ac:dyDescent="0.25">
      <c r="B7" s="35" t="s">
        <v>17</v>
      </c>
      <c r="C7" s="36">
        <f>HLOOKUP($C$2,'Calculations Sheet'!$A$1:$CW$7,3,FALSE)</f>
        <v>0</v>
      </c>
    </row>
    <row r="8" spans="2:8" ht="15.75" customHeight="1" x14ac:dyDescent="0.25">
      <c r="B8" s="35" t="s">
        <v>12</v>
      </c>
      <c r="C8" s="36">
        <v>11.54</v>
      </c>
    </row>
    <row r="9" spans="2:8" x14ac:dyDescent="0.25">
      <c r="B9" s="35" t="s">
        <v>53</v>
      </c>
      <c r="C9" s="36">
        <f>$C$3*'Calculations Sheet'!$C$11</f>
        <v>0</v>
      </c>
    </row>
    <row r="10" spans="2:8" x14ac:dyDescent="0.25">
      <c r="B10" s="35" t="s">
        <v>27</v>
      </c>
      <c r="C10" s="36">
        <v>0.3</v>
      </c>
    </row>
    <row r="11" spans="2:8" x14ac:dyDescent="0.25">
      <c r="B11" s="35" t="s">
        <v>54</v>
      </c>
      <c r="C11" s="36">
        <v>3.09</v>
      </c>
    </row>
    <row r="12" spans="2:8" x14ac:dyDescent="0.25">
      <c r="B12" s="35" t="s">
        <v>13</v>
      </c>
      <c r="C12" s="36">
        <v>1.6</v>
      </c>
    </row>
    <row r="13" spans="2:8" x14ac:dyDescent="0.25">
      <c r="B13" s="35" t="s">
        <v>21</v>
      </c>
      <c r="C13" s="36">
        <v>26.86</v>
      </c>
      <c r="F13" s="22"/>
      <c r="G13" s="23"/>
      <c r="H13" s="23"/>
    </row>
    <row r="14" spans="2:8" ht="15.75" thickBot="1" x14ac:dyDescent="0.3">
      <c r="B14" s="35" t="s">
        <v>14</v>
      </c>
      <c r="C14" s="36">
        <v>12.61</v>
      </c>
      <c r="F14" s="22"/>
      <c r="G14" s="23"/>
      <c r="H14" s="23"/>
    </row>
    <row r="15" spans="2:8" ht="15.75" thickBot="1" x14ac:dyDescent="0.3">
      <c r="B15" s="25" t="s">
        <v>16</v>
      </c>
      <c r="C15" s="26">
        <f>SUM(C6:C14)</f>
        <v>69.08</v>
      </c>
      <c r="F15" s="22"/>
      <c r="G15" s="23"/>
      <c r="H15" s="23"/>
    </row>
    <row r="16" spans="2:8" ht="15" customHeight="1" x14ac:dyDescent="0.25">
      <c r="B16" s="62" t="s">
        <v>55</v>
      </c>
      <c r="C16" s="62"/>
      <c r="F16" s="22"/>
      <c r="G16" s="23"/>
      <c r="H16" s="23"/>
    </row>
    <row r="19" spans="2:8" ht="21" x14ac:dyDescent="0.25">
      <c r="B19" s="58" t="s">
        <v>58</v>
      </c>
      <c r="C19" s="59"/>
      <c r="F19" s="55" t="s">
        <v>57</v>
      </c>
      <c r="G19" s="56"/>
      <c r="H19" s="57"/>
    </row>
    <row r="20" spans="2:8" x14ac:dyDescent="0.25">
      <c r="B20" s="29" t="s">
        <v>59</v>
      </c>
      <c r="C20" s="30" t="s">
        <v>60</v>
      </c>
      <c r="F20" s="33" t="s">
        <v>40</v>
      </c>
      <c r="G20" s="40" t="s">
        <v>56</v>
      </c>
      <c r="H20" s="41" t="s">
        <v>39</v>
      </c>
    </row>
    <row r="21" spans="2:8" x14ac:dyDescent="0.25">
      <c r="B21" s="31" t="s">
        <v>71</v>
      </c>
      <c r="C21" s="32">
        <v>1.8</v>
      </c>
      <c r="F21" s="37" t="s">
        <v>41</v>
      </c>
      <c r="G21" s="23">
        <v>10.41</v>
      </c>
      <c r="H21" s="32">
        <v>11.54</v>
      </c>
    </row>
    <row r="22" spans="2:8" x14ac:dyDescent="0.25">
      <c r="B22" s="31" t="s">
        <v>65</v>
      </c>
      <c r="C22" s="32">
        <v>4.93</v>
      </c>
      <c r="F22" s="37" t="s">
        <v>42</v>
      </c>
      <c r="G22" s="23">
        <v>13.08</v>
      </c>
      <c r="H22" s="32">
        <v>11.54</v>
      </c>
    </row>
    <row r="23" spans="2:8" x14ac:dyDescent="0.25">
      <c r="B23" s="31" t="s">
        <v>66</v>
      </c>
      <c r="C23" s="32">
        <v>6.34</v>
      </c>
      <c r="F23" s="37" t="s">
        <v>43</v>
      </c>
      <c r="G23" s="23">
        <v>18.420000000000002</v>
      </c>
      <c r="H23" s="32">
        <v>19.22</v>
      </c>
    </row>
    <row r="24" spans="2:8" x14ac:dyDescent="0.25">
      <c r="B24" s="31" t="s">
        <v>61</v>
      </c>
      <c r="C24" s="32">
        <v>8.1</v>
      </c>
      <c r="F24" s="37" t="s">
        <v>44</v>
      </c>
      <c r="G24" s="23">
        <v>31.74</v>
      </c>
      <c r="H24" s="32">
        <v>38.46</v>
      </c>
    </row>
    <row r="25" spans="2:8" x14ac:dyDescent="0.25">
      <c r="B25" s="33"/>
      <c r="C25" s="34"/>
      <c r="F25" s="37" t="s">
        <v>45</v>
      </c>
      <c r="G25" s="23">
        <v>47.74</v>
      </c>
      <c r="H25" s="32">
        <v>61.52</v>
      </c>
    </row>
    <row r="26" spans="2:8" x14ac:dyDescent="0.25">
      <c r="B26" s="60" t="s">
        <v>62</v>
      </c>
      <c r="C26" s="61"/>
      <c r="F26" s="38" t="s">
        <v>46</v>
      </c>
      <c r="G26" s="39">
        <v>98.41</v>
      </c>
      <c r="H26" s="34">
        <v>134.61000000000001</v>
      </c>
    </row>
    <row r="27" spans="2:8" x14ac:dyDescent="0.25">
      <c r="B27" s="33" t="s">
        <v>63</v>
      </c>
      <c r="C27" s="34">
        <v>3.16</v>
      </c>
    </row>
    <row r="28" spans="2:8" ht="6.75" customHeight="1" x14ac:dyDescent="0.25"/>
    <row r="29" spans="2:8" x14ac:dyDescent="0.25">
      <c r="B29" s="54" t="s">
        <v>64</v>
      </c>
      <c r="C29" s="54"/>
    </row>
  </sheetData>
  <mergeCells count="6">
    <mergeCell ref="B5:C5"/>
    <mergeCell ref="B29:C29"/>
    <mergeCell ref="F19:H19"/>
    <mergeCell ref="B19:C19"/>
    <mergeCell ref="B26:C26"/>
    <mergeCell ref="B16:C16"/>
  </mergeCells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2706-75A7-4817-A429-171BD9073A26}">
  <dimension ref="B1:H56"/>
  <sheetViews>
    <sheetView zoomScale="83" zoomScaleNormal="83" workbookViewId="0">
      <selection activeCell="G21" sqref="G21:H26"/>
    </sheetView>
  </sheetViews>
  <sheetFormatPr defaultRowHeight="15" x14ac:dyDescent="0.25"/>
  <cols>
    <col min="1" max="1" width="8.7109375" customWidth="1"/>
    <col min="2" max="2" width="31.5703125" customWidth="1"/>
    <col min="3" max="3" width="9.28515625" bestFit="1" customWidth="1"/>
    <col min="4" max="4" width="2.42578125" customWidth="1"/>
    <col min="5" max="5" width="5.7109375" customWidth="1"/>
    <col min="6" max="6" width="9.42578125" customWidth="1"/>
    <col min="7" max="9" width="12.7109375" customWidth="1"/>
    <col min="10" max="10" width="12.85546875" bestFit="1" customWidth="1"/>
    <col min="11" max="11" width="14.28515625" bestFit="1" customWidth="1"/>
    <col min="12" max="14" width="11.7109375" customWidth="1"/>
  </cols>
  <sheetData>
    <row r="1" spans="2:4" ht="15.75" thickBot="1" x14ac:dyDescent="0.3"/>
    <row r="2" spans="2:4" ht="18" customHeight="1" thickBot="1" x14ac:dyDescent="0.3">
      <c r="B2" s="19" t="s">
        <v>23</v>
      </c>
      <c r="C2" s="20">
        <v>0</v>
      </c>
      <c r="D2" t="s">
        <v>29</v>
      </c>
    </row>
    <row r="3" spans="2:4" ht="18" customHeight="1" thickBot="1" x14ac:dyDescent="0.3">
      <c r="B3" s="19" t="s">
        <v>26</v>
      </c>
      <c r="C3" s="20">
        <v>0</v>
      </c>
      <c r="D3" t="s">
        <v>51</v>
      </c>
    </row>
    <row r="4" spans="2:4" ht="15.75" thickBot="1" x14ac:dyDescent="0.3"/>
    <row r="5" spans="2:4" x14ac:dyDescent="0.25">
      <c r="B5" s="52" t="s">
        <v>25</v>
      </c>
      <c r="C5" s="53"/>
    </row>
    <row r="6" spans="2:4" x14ac:dyDescent="0.25">
      <c r="B6" s="35" t="s">
        <v>15</v>
      </c>
      <c r="C6" s="36">
        <v>18.420000000000002</v>
      </c>
    </row>
    <row r="7" spans="2:4" x14ac:dyDescent="0.25">
      <c r="B7" s="35" t="s">
        <v>17</v>
      </c>
      <c r="C7" s="36">
        <f>HLOOKUP($C$2,'Calculations Sheet'!$A$1:$CW$7,3,FALSE)</f>
        <v>0</v>
      </c>
    </row>
    <row r="8" spans="2:4" x14ac:dyDescent="0.25">
      <c r="B8" s="35" t="s">
        <v>12</v>
      </c>
      <c r="C8" s="36">
        <v>11.54</v>
      </c>
    </row>
    <row r="9" spans="2:4" ht="15.75" customHeight="1" x14ac:dyDescent="0.25">
      <c r="B9" s="35" t="s">
        <v>53</v>
      </c>
      <c r="C9" s="36">
        <f>$C$3*'Calculations Sheet'!$C$11</f>
        <v>0</v>
      </c>
    </row>
    <row r="10" spans="2:4" x14ac:dyDescent="0.25">
      <c r="B10" s="35" t="s">
        <v>27</v>
      </c>
      <c r="C10" s="36">
        <v>0.3</v>
      </c>
    </row>
    <row r="11" spans="2:4" x14ac:dyDescent="0.25">
      <c r="B11" s="35" t="s">
        <v>54</v>
      </c>
      <c r="C11" s="36">
        <v>3.09</v>
      </c>
    </row>
    <row r="12" spans="2:4" x14ac:dyDescent="0.25">
      <c r="B12" s="35" t="s">
        <v>13</v>
      </c>
      <c r="C12" s="36">
        <v>1.6</v>
      </c>
    </row>
    <row r="13" spans="2:4" x14ac:dyDescent="0.25">
      <c r="B13" s="35" t="s">
        <v>21</v>
      </c>
      <c r="C13" s="36">
        <v>26.86</v>
      </c>
    </row>
    <row r="14" spans="2:4" ht="15.75" thickBot="1" x14ac:dyDescent="0.3">
      <c r="B14" s="35" t="s">
        <v>14</v>
      </c>
      <c r="C14" s="36">
        <v>12.61</v>
      </c>
    </row>
    <row r="15" spans="2:4" ht="15.75" thickBot="1" x14ac:dyDescent="0.3">
      <c r="B15" s="25" t="s">
        <v>16</v>
      </c>
      <c r="C15" s="26">
        <f>SUM(C6:C14)</f>
        <v>74.42</v>
      </c>
    </row>
    <row r="16" spans="2:4" x14ac:dyDescent="0.25">
      <c r="B16" s="62" t="s">
        <v>55</v>
      </c>
      <c r="C16" s="62"/>
    </row>
    <row r="17" spans="2:8" ht="15" customHeight="1" x14ac:dyDescent="0.25">
      <c r="B17" s="27"/>
    </row>
    <row r="19" spans="2:8" ht="21" x14ac:dyDescent="0.25">
      <c r="B19" s="58" t="s">
        <v>58</v>
      </c>
      <c r="C19" s="59"/>
      <c r="F19" s="55" t="s">
        <v>57</v>
      </c>
      <c r="G19" s="56"/>
      <c r="H19" s="57"/>
    </row>
    <row r="20" spans="2:8" x14ac:dyDescent="0.25">
      <c r="B20" s="29" t="s">
        <v>59</v>
      </c>
      <c r="C20" s="30" t="s">
        <v>60</v>
      </c>
      <c r="F20" s="33" t="s">
        <v>40</v>
      </c>
      <c r="G20" s="40" t="s">
        <v>56</v>
      </c>
      <c r="H20" s="41" t="s">
        <v>39</v>
      </c>
    </row>
    <row r="21" spans="2:8" x14ac:dyDescent="0.25">
      <c r="B21" s="31" t="s">
        <v>71</v>
      </c>
      <c r="C21" s="32">
        <v>1.8</v>
      </c>
      <c r="F21" s="37" t="s">
        <v>41</v>
      </c>
      <c r="G21" s="23">
        <v>10.41</v>
      </c>
      <c r="H21" s="32">
        <v>11.54</v>
      </c>
    </row>
    <row r="22" spans="2:8" x14ac:dyDescent="0.25">
      <c r="B22" s="31" t="s">
        <v>65</v>
      </c>
      <c r="C22" s="32">
        <v>4.93</v>
      </c>
      <c r="F22" s="37" t="s">
        <v>42</v>
      </c>
      <c r="G22" s="23">
        <v>13.08</v>
      </c>
      <c r="H22" s="32">
        <v>11.54</v>
      </c>
    </row>
    <row r="23" spans="2:8" x14ac:dyDescent="0.25">
      <c r="B23" s="31" t="s">
        <v>66</v>
      </c>
      <c r="C23" s="32">
        <v>6.34</v>
      </c>
      <c r="F23" s="37" t="s">
        <v>43</v>
      </c>
      <c r="G23" s="23">
        <v>18.420000000000002</v>
      </c>
      <c r="H23" s="32">
        <v>19.22</v>
      </c>
    </row>
    <row r="24" spans="2:8" x14ac:dyDescent="0.25">
      <c r="B24" s="31" t="s">
        <v>61</v>
      </c>
      <c r="C24" s="32">
        <v>8.1</v>
      </c>
      <c r="F24" s="37" t="s">
        <v>44</v>
      </c>
      <c r="G24" s="23">
        <v>31.74</v>
      </c>
      <c r="H24" s="32">
        <v>38.46</v>
      </c>
    </row>
    <row r="25" spans="2:8" x14ac:dyDescent="0.25">
      <c r="B25" s="33"/>
      <c r="C25" s="34"/>
      <c r="F25" s="37" t="s">
        <v>45</v>
      </c>
      <c r="G25" s="23">
        <v>47.74</v>
      </c>
      <c r="H25" s="32">
        <v>61.52</v>
      </c>
    </row>
    <row r="26" spans="2:8" x14ac:dyDescent="0.25">
      <c r="B26" s="60" t="s">
        <v>62</v>
      </c>
      <c r="C26" s="61"/>
      <c r="F26" s="38" t="s">
        <v>46</v>
      </c>
      <c r="G26" s="39">
        <v>98.41</v>
      </c>
      <c r="H26" s="34">
        <v>134.61000000000001</v>
      </c>
    </row>
    <row r="27" spans="2:8" x14ac:dyDescent="0.25">
      <c r="B27" s="33" t="s">
        <v>63</v>
      </c>
      <c r="C27" s="34">
        <v>3.16</v>
      </c>
    </row>
    <row r="28" spans="2:8" ht="6" customHeight="1" x14ac:dyDescent="0.25"/>
    <row r="29" spans="2:8" x14ac:dyDescent="0.25">
      <c r="B29" s="54" t="s">
        <v>64</v>
      </c>
      <c r="C29" s="54"/>
    </row>
    <row r="56" spans="5:5" x14ac:dyDescent="0.25">
      <c r="E56" s="9"/>
    </row>
  </sheetData>
  <mergeCells count="6">
    <mergeCell ref="B5:C5"/>
    <mergeCell ref="B29:C29"/>
    <mergeCell ref="B19:C19"/>
    <mergeCell ref="F19:H19"/>
    <mergeCell ref="B26:C26"/>
    <mergeCell ref="B16:C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8CE3-097C-4A56-9599-4060266A7F7C}">
  <dimension ref="A1:G22"/>
  <sheetViews>
    <sheetView zoomScale="83" zoomScaleNormal="83" workbookViewId="0">
      <selection activeCell="E5" sqref="E5:G16"/>
    </sheetView>
  </sheetViews>
  <sheetFormatPr defaultRowHeight="15" x14ac:dyDescent="0.25"/>
  <cols>
    <col min="1" max="1" width="6.7109375" customWidth="1"/>
    <col min="2" max="2" width="29.85546875" customWidth="1"/>
    <col min="3" max="3" width="7.7109375" bestFit="1" customWidth="1"/>
    <col min="4" max="4" width="2.42578125" customWidth="1"/>
    <col min="5" max="5" width="12.140625" customWidth="1"/>
    <col min="6" max="8" width="12.7109375" customWidth="1"/>
    <col min="9" max="9" width="12.85546875" bestFit="1" customWidth="1"/>
    <col min="10" max="10" width="14.28515625" bestFit="1" customWidth="1"/>
    <col min="11" max="13" width="11.7109375" customWidth="1"/>
  </cols>
  <sheetData>
    <row r="1" spans="1:7" ht="15.75" thickBot="1" x14ac:dyDescent="0.3"/>
    <row r="2" spans="1:7" ht="18" customHeight="1" thickBot="1" x14ac:dyDescent="0.3">
      <c r="B2" s="19" t="s">
        <v>23</v>
      </c>
      <c r="C2" s="20">
        <v>0</v>
      </c>
      <c r="D2" t="s">
        <v>29</v>
      </c>
    </row>
    <row r="3" spans="1:7" ht="18" customHeight="1" thickBot="1" x14ac:dyDescent="0.3">
      <c r="B3" s="19" t="s">
        <v>26</v>
      </c>
      <c r="C3" s="20">
        <v>0</v>
      </c>
      <c r="D3" t="s">
        <v>34</v>
      </c>
    </row>
    <row r="4" spans="1:7" ht="15.75" thickBot="1" x14ac:dyDescent="0.3"/>
    <row r="5" spans="1:7" ht="21" x14ac:dyDescent="0.25">
      <c r="B5" s="74" t="s">
        <v>38</v>
      </c>
      <c r="C5" s="75"/>
      <c r="E5" s="63" t="s">
        <v>57</v>
      </c>
      <c r="F5" s="64"/>
      <c r="G5" s="65"/>
    </row>
    <row r="6" spans="1:7" x14ac:dyDescent="0.25">
      <c r="B6" s="35" t="s">
        <v>36</v>
      </c>
      <c r="C6" s="46"/>
      <c r="E6" s="31" t="s">
        <v>40</v>
      </c>
      <c r="F6" s="76" t="s">
        <v>56</v>
      </c>
      <c r="G6" s="45" t="s">
        <v>39</v>
      </c>
    </row>
    <row r="7" spans="1:7" x14ac:dyDescent="0.25">
      <c r="A7" s="21">
        <v>2.21</v>
      </c>
      <c r="B7" s="35" t="s">
        <v>17</v>
      </c>
      <c r="C7" s="47">
        <f>$C$2*A7</f>
        <v>0</v>
      </c>
      <c r="E7" s="37" t="s">
        <v>41</v>
      </c>
      <c r="F7" s="77">
        <v>10.41</v>
      </c>
      <c r="G7" s="32">
        <v>7.69</v>
      </c>
    </row>
    <row r="8" spans="1:7" x14ac:dyDescent="0.25">
      <c r="B8" s="35" t="s">
        <v>37</v>
      </c>
      <c r="C8" s="48"/>
      <c r="E8" s="37" t="s">
        <v>42</v>
      </c>
      <c r="F8" s="77">
        <v>13.08</v>
      </c>
      <c r="G8" s="32">
        <v>11.54</v>
      </c>
    </row>
    <row r="9" spans="1:7" ht="15.75" customHeight="1" x14ac:dyDescent="0.25">
      <c r="A9" s="21">
        <v>5.14</v>
      </c>
      <c r="B9" s="35" t="s">
        <v>53</v>
      </c>
      <c r="C9" s="47">
        <f>$C$3*A9</f>
        <v>0</v>
      </c>
      <c r="E9" s="37" t="s">
        <v>43</v>
      </c>
      <c r="F9" s="77">
        <v>18.420000000000002</v>
      </c>
      <c r="G9" s="32">
        <v>19.22</v>
      </c>
    </row>
    <row r="10" spans="1:7" x14ac:dyDescent="0.25">
      <c r="B10" s="35" t="s">
        <v>35</v>
      </c>
      <c r="C10" s="47"/>
      <c r="E10" s="37" t="s">
        <v>44</v>
      </c>
      <c r="F10" s="77">
        <v>31.74</v>
      </c>
      <c r="G10" s="32">
        <v>38.46</v>
      </c>
    </row>
    <row r="11" spans="1:7" x14ac:dyDescent="0.25">
      <c r="B11" s="35" t="s">
        <v>13</v>
      </c>
      <c r="C11" s="47"/>
      <c r="E11" s="37" t="s">
        <v>45</v>
      </c>
      <c r="F11" s="77">
        <v>47.74</v>
      </c>
      <c r="G11" s="32">
        <v>61.52</v>
      </c>
    </row>
    <row r="12" spans="1:7" x14ac:dyDescent="0.25">
      <c r="B12" s="35" t="s">
        <v>52</v>
      </c>
      <c r="C12" s="47"/>
      <c r="E12" s="37" t="s">
        <v>46</v>
      </c>
      <c r="F12" s="77">
        <v>98.41</v>
      </c>
      <c r="G12" s="32">
        <v>134.61000000000001</v>
      </c>
    </row>
    <row r="13" spans="1:7" ht="15.75" thickBot="1" x14ac:dyDescent="0.3">
      <c r="B13" s="35" t="s">
        <v>14</v>
      </c>
      <c r="C13" s="49"/>
      <c r="E13" s="37" t="s">
        <v>47</v>
      </c>
      <c r="F13" s="77">
        <v>165.06</v>
      </c>
      <c r="G13" s="32">
        <v>230.74</v>
      </c>
    </row>
    <row r="14" spans="1:7" ht="15.75" thickBot="1" x14ac:dyDescent="0.3">
      <c r="B14" s="25" t="s">
        <v>16</v>
      </c>
      <c r="C14" s="26">
        <f>SUM(C6:C13)</f>
        <v>0</v>
      </c>
      <c r="E14" s="37" t="s">
        <v>48</v>
      </c>
      <c r="F14" s="77">
        <v>365.05</v>
      </c>
      <c r="G14" s="32">
        <v>519.17999999999995</v>
      </c>
    </row>
    <row r="15" spans="1:7" x14ac:dyDescent="0.25">
      <c r="E15" s="37" t="s">
        <v>49</v>
      </c>
      <c r="F15" s="77">
        <v>431.7</v>
      </c>
      <c r="G15" s="32">
        <v>615.32000000000005</v>
      </c>
    </row>
    <row r="16" spans="1:7" x14ac:dyDescent="0.25">
      <c r="E16" s="38" t="s">
        <v>50</v>
      </c>
      <c r="F16" s="39">
        <v>1124.97</v>
      </c>
      <c r="G16" s="34">
        <v>1615.21</v>
      </c>
    </row>
    <row r="17" spans="2:6" ht="15" customHeight="1" x14ac:dyDescent="0.25">
      <c r="B17" s="66" t="s">
        <v>67</v>
      </c>
      <c r="C17" s="67"/>
    </row>
    <row r="18" spans="2:6" x14ac:dyDescent="0.25">
      <c r="B18" s="68" t="s">
        <v>72</v>
      </c>
      <c r="C18" s="69"/>
      <c r="D18" s="42"/>
    </row>
    <row r="19" spans="2:6" x14ac:dyDescent="0.25">
      <c r="B19" s="43"/>
      <c r="C19" s="44"/>
    </row>
    <row r="20" spans="2:6" x14ac:dyDescent="0.25">
      <c r="B20" s="70" t="s">
        <v>68</v>
      </c>
      <c r="C20" s="71"/>
    </row>
    <row r="21" spans="2:6" x14ac:dyDescent="0.25">
      <c r="B21" s="72">
        <v>5.14</v>
      </c>
      <c r="C21" s="73"/>
      <c r="D21" s="42"/>
      <c r="F21" s="24"/>
    </row>
    <row r="22" spans="2:6" x14ac:dyDescent="0.25">
      <c r="F22" s="24"/>
    </row>
  </sheetData>
  <mergeCells count="6">
    <mergeCell ref="E5:G5"/>
    <mergeCell ref="B17:C17"/>
    <mergeCell ref="B18:C18"/>
    <mergeCell ref="B20:C20"/>
    <mergeCell ref="B21:C21"/>
    <mergeCell ref="B5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5A42-1E80-4143-B652-7D6772E2178C}">
  <dimension ref="A1:G22"/>
  <sheetViews>
    <sheetView tabSelected="1" zoomScale="83" zoomScaleNormal="83" workbookViewId="0"/>
  </sheetViews>
  <sheetFormatPr defaultRowHeight="15" x14ac:dyDescent="0.25"/>
  <cols>
    <col min="1" max="1" width="6.85546875" customWidth="1"/>
    <col min="2" max="2" width="29.5703125" customWidth="1"/>
    <col min="3" max="3" width="7.7109375" bestFit="1" customWidth="1"/>
    <col min="4" max="4" width="2.42578125" customWidth="1"/>
    <col min="5" max="5" width="12.140625" customWidth="1"/>
    <col min="6" max="6" width="12.7109375" customWidth="1"/>
    <col min="7" max="7" width="13.7109375" customWidth="1"/>
    <col min="8" max="10" width="11.7109375" customWidth="1"/>
  </cols>
  <sheetData>
    <row r="1" spans="1:7" ht="15.75" thickBot="1" x14ac:dyDescent="0.3"/>
    <row r="2" spans="1:7" ht="18" customHeight="1" thickBot="1" x14ac:dyDescent="0.3">
      <c r="B2" s="19" t="s">
        <v>23</v>
      </c>
      <c r="C2" s="20">
        <v>0</v>
      </c>
      <c r="D2" t="s">
        <v>29</v>
      </c>
    </row>
    <row r="3" spans="1:7" ht="18" customHeight="1" thickBot="1" x14ac:dyDescent="0.3">
      <c r="B3" s="19" t="s">
        <v>26</v>
      </c>
      <c r="C3" s="20">
        <v>0</v>
      </c>
      <c r="D3" t="s">
        <v>34</v>
      </c>
    </row>
    <row r="4" spans="1:7" ht="15.75" thickBot="1" x14ac:dyDescent="0.3"/>
    <row r="5" spans="1:7" ht="21" x14ac:dyDescent="0.25">
      <c r="B5" s="74" t="s">
        <v>38</v>
      </c>
      <c r="C5" s="75"/>
      <c r="E5" s="63" t="s">
        <v>57</v>
      </c>
      <c r="F5" s="64"/>
      <c r="G5" s="65"/>
    </row>
    <row r="6" spans="1:7" x14ac:dyDescent="0.25">
      <c r="B6" s="35" t="s">
        <v>36</v>
      </c>
      <c r="C6" s="50"/>
      <c r="E6" s="31" t="s">
        <v>40</v>
      </c>
      <c r="F6" s="76" t="s">
        <v>56</v>
      </c>
      <c r="G6" s="45" t="s">
        <v>39</v>
      </c>
    </row>
    <row r="7" spans="1:7" x14ac:dyDescent="0.25">
      <c r="A7" s="21">
        <v>3.06</v>
      </c>
      <c r="B7" s="35" t="s">
        <v>17</v>
      </c>
      <c r="C7" s="47">
        <f>$C$2*A7</f>
        <v>0</v>
      </c>
      <c r="E7" s="37" t="s">
        <v>41</v>
      </c>
      <c r="F7" s="77">
        <v>10.41</v>
      </c>
      <c r="G7" s="32">
        <v>7.69</v>
      </c>
    </row>
    <row r="8" spans="1:7" x14ac:dyDescent="0.25">
      <c r="B8" s="35" t="s">
        <v>37</v>
      </c>
      <c r="C8" s="48"/>
      <c r="E8" s="37" t="s">
        <v>42</v>
      </c>
      <c r="F8" s="77">
        <v>13.08</v>
      </c>
      <c r="G8" s="32">
        <v>11.54</v>
      </c>
    </row>
    <row r="9" spans="1:7" ht="15.75" customHeight="1" x14ac:dyDescent="0.25">
      <c r="A9" s="21">
        <v>5.13</v>
      </c>
      <c r="B9" s="35" t="s">
        <v>53</v>
      </c>
      <c r="C9" s="47">
        <f>$C$3*A9</f>
        <v>0</v>
      </c>
      <c r="E9" s="37" t="s">
        <v>43</v>
      </c>
      <c r="F9" s="77">
        <v>18.420000000000002</v>
      </c>
      <c r="G9" s="32">
        <v>19.22</v>
      </c>
    </row>
    <row r="10" spans="1:7" x14ac:dyDescent="0.25">
      <c r="B10" s="35" t="s">
        <v>35</v>
      </c>
      <c r="C10" s="47"/>
      <c r="E10" s="37" t="s">
        <v>44</v>
      </c>
      <c r="F10" s="77">
        <v>31.74</v>
      </c>
      <c r="G10" s="32">
        <v>38.46</v>
      </c>
    </row>
    <row r="11" spans="1:7" ht="15.75" thickBot="1" x14ac:dyDescent="0.3">
      <c r="B11" s="35" t="s">
        <v>14</v>
      </c>
      <c r="C11" s="49"/>
      <c r="E11" s="37" t="s">
        <v>45</v>
      </c>
      <c r="F11" s="77">
        <v>47.74</v>
      </c>
      <c r="G11" s="32">
        <v>61.52</v>
      </c>
    </row>
    <row r="12" spans="1:7" ht="15.75" thickBot="1" x14ac:dyDescent="0.3">
      <c r="B12" s="25" t="s">
        <v>16</v>
      </c>
      <c r="C12" s="28">
        <f>SUM(C6:C11)</f>
        <v>0</v>
      </c>
      <c r="E12" s="37" t="s">
        <v>46</v>
      </c>
      <c r="F12" s="77">
        <v>98.41</v>
      </c>
      <c r="G12" s="32">
        <v>134.61000000000001</v>
      </c>
    </row>
    <row r="13" spans="1:7" x14ac:dyDescent="0.25">
      <c r="E13" s="37" t="s">
        <v>47</v>
      </c>
      <c r="F13" s="77">
        <v>165.06</v>
      </c>
      <c r="G13" s="32">
        <v>230.74</v>
      </c>
    </row>
    <row r="14" spans="1:7" x14ac:dyDescent="0.25">
      <c r="E14" s="37" t="s">
        <v>48</v>
      </c>
      <c r="F14" s="77">
        <v>365.05</v>
      </c>
      <c r="G14" s="32">
        <v>519.17999999999995</v>
      </c>
    </row>
    <row r="15" spans="1:7" x14ac:dyDescent="0.25">
      <c r="B15" s="66" t="s">
        <v>69</v>
      </c>
      <c r="C15" s="67"/>
      <c r="D15" s="42"/>
      <c r="E15" s="37" t="s">
        <v>49</v>
      </c>
      <c r="F15" s="77">
        <v>431.7</v>
      </c>
      <c r="G15" s="32">
        <v>615.32000000000005</v>
      </c>
    </row>
    <row r="16" spans="1:7" x14ac:dyDescent="0.25">
      <c r="B16" s="68" t="s">
        <v>73</v>
      </c>
      <c r="C16" s="69"/>
      <c r="E16" s="38" t="s">
        <v>50</v>
      </c>
      <c r="F16" s="39">
        <v>1124.97</v>
      </c>
      <c r="G16" s="34">
        <v>1615.21</v>
      </c>
    </row>
    <row r="17" spans="2:6" ht="15" customHeight="1" x14ac:dyDescent="0.25">
      <c r="B17" s="43"/>
      <c r="C17" s="44"/>
    </row>
    <row r="18" spans="2:6" x14ac:dyDescent="0.25">
      <c r="B18" s="70" t="s">
        <v>70</v>
      </c>
      <c r="C18" s="71"/>
      <c r="D18" s="42"/>
    </row>
    <row r="19" spans="2:6" x14ac:dyDescent="0.25">
      <c r="B19" s="72">
        <v>5.13</v>
      </c>
      <c r="C19" s="73"/>
    </row>
    <row r="21" spans="2:6" x14ac:dyDescent="0.25">
      <c r="F21" s="24"/>
    </row>
    <row r="22" spans="2:6" x14ac:dyDescent="0.25">
      <c r="F22" s="24"/>
    </row>
  </sheetData>
  <mergeCells count="6">
    <mergeCell ref="B19:C19"/>
    <mergeCell ref="B5:C5"/>
    <mergeCell ref="E5:G5"/>
    <mergeCell ref="B15:C15"/>
    <mergeCell ref="B16:C16"/>
    <mergeCell ref="B18:C18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A4C1ABF25DFF439E45D7551D385EFB" ma:contentTypeVersion="13" ma:contentTypeDescription="Create a new document." ma:contentTypeScope="" ma:versionID="354755b7f00b0e8cfc643b53e7e84c9b">
  <xsd:schema xmlns:xsd="http://www.w3.org/2001/XMLSchema" xmlns:xs="http://www.w3.org/2001/XMLSchema" xmlns:p="http://schemas.microsoft.com/office/2006/metadata/properties" xmlns:ns2="72ad8707-3ce5-4741-be19-67e56f7512d2" xmlns:ns3="6b7a3fcc-0911-4b2d-8e2a-170f60e37fff" targetNamespace="http://schemas.microsoft.com/office/2006/metadata/properties" ma:root="true" ma:fieldsID="e841644bb686756a752850771cafa4b2" ns2:_="" ns3:_="">
    <xsd:import namespace="72ad8707-3ce5-4741-be19-67e56f7512d2"/>
    <xsd:import namespace="6b7a3fcc-0911-4b2d-8e2a-170f60e37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d8707-3ce5-4741-be19-67e56f7512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8e6ca9d-6add-4700-802e-444e86b9fd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a3fcc-0911-4b2d-8e2a-170f60e37ff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93749d7-cec2-4bfb-a58b-a3b5574aaf1d}" ma:internalName="TaxCatchAll" ma:showField="CatchAllData" ma:web="6b7a3fcc-0911-4b2d-8e2a-170f60e37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ad8707-3ce5-4741-be19-67e56f7512d2">
      <Terms xmlns="http://schemas.microsoft.com/office/infopath/2007/PartnerControls"/>
    </lcf76f155ced4ddcb4097134ff3c332f>
    <TaxCatchAll xmlns="6b7a3fcc-0911-4b2d-8e2a-170f60e37f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F3EB16-F097-4A27-8A2B-1007D6AE3424}"/>
</file>

<file path=customXml/itemProps2.xml><?xml version="1.0" encoding="utf-8"?>
<ds:datastoreItem xmlns:ds="http://schemas.openxmlformats.org/officeDocument/2006/customXml" ds:itemID="{0A18DC3F-DCF2-4727-A929-7D54CB35E58B}">
  <ds:schemaRefs>
    <ds:schemaRef ds:uri="http://schemas.microsoft.com/office/2006/metadata/properties"/>
    <ds:schemaRef ds:uri="http://schemas.microsoft.com/office/infopath/2007/PartnerControls"/>
    <ds:schemaRef ds:uri="72ad8707-3ce5-4741-be19-67e56f7512d2"/>
    <ds:schemaRef ds:uri="6b7a3fcc-0911-4b2d-8e2a-170f60e37fff"/>
  </ds:schemaRefs>
</ds:datastoreItem>
</file>

<file path=customXml/itemProps3.xml><?xml version="1.0" encoding="utf-8"?>
<ds:datastoreItem xmlns:ds="http://schemas.openxmlformats.org/officeDocument/2006/customXml" ds:itemID="{E763AE02-73A4-4EF5-A52B-56BB787FA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Bill Estimator (2)</vt:lpstr>
      <vt:lpstr>Calculations Sheet</vt:lpstr>
      <vt:lpstr>Bill Estimator Three-Quarter In</vt:lpstr>
      <vt:lpstr>Bill Estimator One In</vt:lpstr>
      <vt:lpstr>Multifamily</vt:lpstr>
      <vt:lpstr>Non-Residential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Araujo</dc:creator>
  <cp:lastModifiedBy>Sarah Berner</cp:lastModifiedBy>
  <dcterms:created xsi:type="dcterms:W3CDTF">2022-12-20T22:06:32Z</dcterms:created>
  <dcterms:modified xsi:type="dcterms:W3CDTF">2025-12-22T22:14:52Z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0x0101001CA4C1ABF25DFF439E45D7551D385EFB</vt:lpwstr>
  </property>
  <property fmtid="{D5CDD505-2E9C-101B-9397-08002B2CF9AE}" pid="3" name="Order">
    <vt:r8>52800</vt:r8>
  </property>
  <property fmtid="{D5CDD505-2E9C-101B-9397-08002B2CF9AE}" pid="4" name="MediaServiceImageTags">
    <vt:lpwstr/>
  </property>
</Properties>
</file>